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7620" activeTab="0"/>
  </bookViews>
  <sheets>
    <sheet name="Delta 256" sheetId="1" r:id="rId1"/>
  </sheets>
  <definedNames>
    <definedName name="_xlnm.Print_Area" localSheetId="0">'Delta 256'!$A$1:$W$81</definedName>
  </definedNames>
  <calcPr fullCalcOnLoad="1"/>
</workbook>
</file>

<file path=xl/sharedStrings.xml><?xml version="1.0" encoding="utf-8"?>
<sst xmlns="http://schemas.openxmlformats.org/spreadsheetml/2006/main" count="469" uniqueCount="269">
  <si>
    <t>Nombre de bâtiments</t>
  </si>
  <si>
    <t>Classement de l'établissement</t>
  </si>
  <si>
    <t>DONNEES GENERALES AU SITE</t>
  </si>
  <si>
    <t>oui, non (*)</t>
  </si>
  <si>
    <t>Coordonnées de l'établissement</t>
  </si>
  <si>
    <t>Référence du cahier des charges</t>
  </si>
  <si>
    <t>(si pas de CdC, il est alors conseillé de le rédiger)</t>
  </si>
  <si>
    <t>Coordonnées du bureau d'étude</t>
  </si>
  <si>
    <t>Coordonnées du bureau de contrôle</t>
  </si>
  <si>
    <t>EILC</t>
  </si>
  <si>
    <t>EILT</t>
  </si>
  <si>
    <t>bâtiment(s)</t>
  </si>
  <si>
    <t>Nombre de ZC</t>
  </si>
  <si>
    <t>Nombre de ZF</t>
  </si>
  <si>
    <t>Pour ERP ou IGH, type</t>
  </si>
  <si>
    <t>référentiels applicables</t>
  </si>
  <si>
    <t>Types de fonctions à réaliser</t>
  </si>
  <si>
    <t>UGA.igh, UGA.1, compartimentage, désenfumage, arrêt moteur (*)</t>
  </si>
  <si>
    <t>=&lt; 128</t>
  </si>
  <si>
    <t>Nombre de ZA.IGH</t>
  </si>
  <si>
    <t>=&lt; 64</t>
  </si>
  <si>
    <t>=&lt; 256</t>
  </si>
  <si>
    <t>Nombre d'US conduit collectif (1)</t>
  </si>
  <si>
    <t>Nombre d'arrêt moteur (2)</t>
  </si>
  <si>
    <t>USCAG</t>
  </si>
  <si>
    <t>CEA256 demandée (UAE)</t>
  </si>
  <si>
    <t>CEA256</t>
  </si>
  <si>
    <t>(1) : chaque conduit collectif nécessite une facette dotée d'une étiquette dite "US de moteur" ou "US seule".</t>
  </si>
  <si>
    <t>(2) : l'arrêt moteur peut être réalisé soit par le CMSI, soit par un boîtier à clef placé à proximité de ce dernier. Une commande par moteur et non par conduit est imposée.</t>
  </si>
  <si>
    <t>Nombre de modules EDA</t>
  </si>
  <si>
    <t>(pour du DAS adressé 100% en signalisation et commande)</t>
  </si>
  <si>
    <t>Nombre de modules EDL</t>
  </si>
  <si>
    <t>(pour LDS ou LT de 4 DAS surveillés)</t>
  </si>
  <si>
    <t>Nombre de modules ED4L</t>
  </si>
  <si>
    <t>(pour 3 ou 4 fonctions dans une même ZC ou ZF)</t>
  </si>
  <si>
    <t>Nombre de modules ED4R</t>
  </si>
  <si>
    <t>(pour commandes NAA, AM, CTA, éclairage de secours, etc)</t>
  </si>
  <si>
    <t>Nombre de modules EDR2E</t>
  </si>
  <si>
    <t>(pour surveillance d'AES délocalisée)</t>
  </si>
  <si>
    <t>Nombre total d'adresses de ligne</t>
  </si>
  <si>
    <t>(si plus de 230 utilisées, voir 2 Delta 256 et carte CGR)</t>
  </si>
  <si>
    <t>carte CGB supplémentaire</t>
  </si>
  <si>
    <t>(128 adresses de ligne par CGB, 1 CGB dans la base)</t>
  </si>
  <si>
    <t>Nombre d'éléments de câblage</t>
  </si>
  <si>
    <t>C20E</t>
  </si>
  <si>
    <t>Référence de l'AES</t>
  </si>
  <si>
    <t>AESa</t>
  </si>
  <si>
    <t>AESb</t>
  </si>
  <si>
    <t>AESc</t>
  </si>
  <si>
    <t>AESd</t>
  </si>
  <si>
    <t>(20 maximum par ligne)</t>
  </si>
  <si>
    <t>(10 maximum par ligne)</t>
  </si>
  <si>
    <t xml:space="preserve">        Par défaut il est conseillé de transporter de l'énergie sous la plus grande tension (48V). Pour le 24V la consommation des DS est inchangée et doublée pour les DAS.</t>
  </si>
  <si>
    <t>Règlement ERP, Règlement IGH, code du travail, autre (*)</t>
  </si>
  <si>
    <t>Nombre de modules EDBD</t>
  </si>
  <si>
    <t>(cédés par sachet de 40 pour EDL et ED4L)</t>
  </si>
  <si>
    <t>BD</t>
  </si>
  <si>
    <r>
      <t xml:space="preserve">(*) : rayer les mentions inutiles - </t>
    </r>
    <r>
      <rPr>
        <b/>
        <sz val="6"/>
        <color indexed="12"/>
        <rFont val="Times New Roman"/>
        <family val="1"/>
      </rPr>
      <t>en bleu : à compléter, si nécessaire</t>
    </r>
    <r>
      <rPr>
        <b/>
        <sz val="6"/>
        <rFont val="Times New Roman"/>
        <family val="1"/>
      </rPr>
      <t xml:space="preserve"> - </t>
    </r>
    <r>
      <rPr>
        <b/>
        <sz val="6"/>
        <color indexed="14"/>
        <rFont val="Times New Roman"/>
        <family val="1"/>
      </rPr>
      <t>en magenta : résultante automatique</t>
    </r>
    <r>
      <rPr>
        <b/>
        <sz val="6"/>
        <rFont val="Times New Roman"/>
        <family val="1"/>
      </rPr>
      <t xml:space="preserve"> - </t>
    </r>
    <r>
      <rPr>
        <b/>
        <sz val="6"/>
        <color indexed="10"/>
        <rFont val="Times New Roman"/>
        <family val="1"/>
      </rPr>
      <t>en rouge : contrainte</t>
    </r>
  </si>
  <si>
    <t>Module</t>
  </si>
  <si>
    <t>Qté</t>
  </si>
  <si>
    <t>Iu (A)</t>
  </si>
  <si>
    <t>It (A)</t>
  </si>
  <si>
    <t>Commentaire</t>
  </si>
  <si>
    <r>
      <t>Si</t>
    </r>
    <r>
      <rPr>
        <sz val="8"/>
        <rFont val="Times New Roman"/>
        <family val="1"/>
      </rPr>
      <t xml:space="preserve"> sur sortie 24V interne, sinon forcer la quantité à 0</t>
    </r>
  </si>
  <si>
    <r>
      <t>Si</t>
    </r>
    <r>
      <rPr>
        <sz val="8"/>
        <rFont val="Times New Roman"/>
        <family val="1"/>
      </rPr>
      <t xml:space="preserve"> sur sortie 24V interne</t>
    </r>
  </si>
  <si>
    <t>Sur la sortie 24V interne, la consommation en A est de :</t>
  </si>
  <si>
    <t>Durée (h)</t>
  </si>
  <si>
    <t>I(A)</t>
  </si>
  <si>
    <t>C(Ah)</t>
  </si>
  <si>
    <t>Capacité utilisée</t>
  </si>
  <si>
    <t>Réserve de capacité</t>
  </si>
  <si>
    <t>Le produit est livré avec 2 batteries 12V/17Ah</t>
  </si>
  <si>
    <t>Unité centrale</t>
  </si>
  <si>
    <t>Capacité</t>
  </si>
  <si>
    <r>
      <t>J, L, O, P, R, U, EF, OA, PS, 5</t>
    </r>
    <r>
      <rPr>
        <vertAlign val="superscript"/>
        <sz val="8"/>
        <rFont val="Times New Roman"/>
        <family val="1"/>
      </rPr>
      <t>ème</t>
    </r>
    <r>
      <rPr>
        <sz val="8"/>
        <rFont val="Times New Roman"/>
        <family val="1"/>
      </rPr>
      <t xml:space="preserve"> catégorie avec sommeil, GHA, GHO, GHR, GHS, GHU, GHW1, GHW2, GHZ (*)</t>
    </r>
  </si>
  <si>
    <r>
      <t xml:space="preserve">(pour BD et </t>
    </r>
    <r>
      <rPr>
        <i/>
        <sz val="8"/>
        <color indexed="10"/>
        <rFont val="Times New Roman"/>
        <family val="1"/>
      </rPr>
      <t>DAS 48V</t>
    </r>
    <r>
      <rPr>
        <i/>
        <sz val="8"/>
        <rFont val="Times New Roman"/>
        <family val="1"/>
      </rPr>
      <t xml:space="preserve"> émission)</t>
    </r>
  </si>
  <si>
    <t>DELTA 256 : adéquation produit - site &amp; bilan de puissance</t>
  </si>
  <si>
    <t>nom de l'établissement</t>
  </si>
  <si>
    <t>ERP, IGH, industrie, autre (*)</t>
  </si>
  <si>
    <t>référence du CdC</t>
  </si>
  <si>
    <t>identité du BE</t>
  </si>
  <si>
    <t>(s'il existe)</t>
  </si>
  <si>
    <t>identité du BC</t>
  </si>
  <si>
    <t>(il est préférable de l'avoir identifié)</t>
  </si>
  <si>
    <t>(de 0 à 2 : 1 CEA256 intégrable dans la base et 1 CEA 256 déportable)</t>
  </si>
  <si>
    <t>Choix du produit</t>
  </si>
  <si>
    <t>D256/16VM</t>
  </si>
  <si>
    <t>D256/16.19</t>
  </si>
  <si>
    <t>D256/40.VM</t>
  </si>
  <si>
    <t>D256/40.19</t>
  </si>
  <si>
    <t>D256/64.VM</t>
  </si>
  <si>
    <t>Nombre de ZA.UGA</t>
  </si>
  <si>
    <t>Module CPUB</t>
  </si>
  <si>
    <t>Module EGAG</t>
  </si>
  <si>
    <t>Carte CGB</t>
  </si>
  <si>
    <t>Module USCAG</t>
  </si>
  <si>
    <t>Carte REP20</t>
  </si>
  <si>
    <t>Carte C20E</t>
  </si>
  <si>
    <t>autres éléments MSI</t>
  </si>
  <si>
    <t>Nombre de facettes/fonctions (3)</t>
  </si>
  <si>
    <t>Nombre de modules EDBDA</t>
  </si>
  <si>
    <t>BDA</t>
  </si>
  <si>
    <t>(2 cartes possibles au total)</t>
  </si>
  <si>
    <t>Nombre de cartes C20R ou/et C20E</t>
  </si>
  <si>
    <t>Nombre de matériels BD - BDA</t>
  </si>
  <si>
    <t>REP20</t>
  </si>
  <si>
    <t>Module CEA256</t>
  </si>
  <si>
    <r>
      <t xml:space="preserve">La quantité doit être </t>
    </r>
    <r>
      <rPr>
        <sz val="8"/>
        <color indexed="10"/>
        <rFont val="Times New Roman"/>
        <family val="1"/>
      </rPr>
      <t>forcée à 2 si miroir</t>
    </r>
  </si>
  <si>
    <t>Elle doit rester inférieure ou égale à 0,25A</t>
  </si>
  <si>
    <t>(0,025A/TR)</t>
  </si>
  <si>
    <t>Répétitions générales</t>
  </si>
  <si>
    <t>Réseau CMSI</t>
  </si>
  <si>
    <t>CMSI Matériels déportés</t>
  </si>
  <si>
    <t>référence</t>
  </si>
  <si>
    <t>QxIv (A)</t>
  </si>
  <si>
    <t>EDA</t>
  </si>
  <si>
    <t>EDL</t>
  </si>
  <si>
    <t>ED4L</t>
  </si>
  <si>
    <t>ED4R</t>
  </si>
  <si>
    <t>EDBD</t>
  </si>
  <si>
    <t>EDBDA</t>
  </si>
  <si>
    <t>EDR2E</t>
  </si>
  <si>
    <t>I (mA)</t>
  </si>
  <si>
    <t>CMSI en alarme</t>
  </si>
  <si>
    <t>Supplément CMSI en alarme</t>
  </si>
  <si>
    <t>Courant en veille</t>
  </si>
  <si>
    <r>
      <t xml:space="preserve">La quantité doit être </t>
    </r>
    <r>
      <rPr>
        <sz val="8"/>
        <color indexed="10"/>
        <rFont val="Times New Roman"/>
        <family val="1"/>
      </rPr>
      <t>doublée à 2 si miroir</t>
    </r>
  </si>
  <si>
    <t>N1a</t>
  </si>
  <si>
    <t>N2a</t>
  </si>
  <si>
    <t>N3a</t>
  </si>
  <si>
    <t>N4a</t>
  </si>
  <si>
    <t>N5a</t>
  </si>
  <si>
    <t>Standard de tension</t>
  </si>
  <si>
    <r>
      <t xml:space="preserve">Mettre </t>
    </r>
    <r>
      <rPr>
        <sz val="8"/>
        <color indexed="10"/>
        <rFont val="Times New Roman"/>
        <family val="1"/>
      </rPr>
      <t>1 si standard 48V</t>
    </r>
  </si>
  <si>
    <r>
      <t xml:space="preserve">Mettre </t>
    </r>
    <r>
      <rPr>
        <sz val="8"/>
        <color indexed="10"/>
        <rFont val="Times New Roman"/>
        <family val="1"/>
      </rPr>
      <t>1 si standard 24V</t>
    </r>
  </si>
  <si>
    <t>AVS2000-SIP (N1)</t>
  </si>
  <si>
    <t>DAS à rupture de courant (N4)</t>
  </si>
  <si>
    <t>Consommation DAS 3W indexée au standard de tension AES</t>
  </si>
  <si>
    <t>Consommation DAS 1W indexée au standard de tension AES</t>
  </si>
  <si>
    <t>Courant maximal d'utilisation</t>
  </si>
  <si>
    <t>Capacité utilisée à l'évacuation</t>
  </si>
  <si>
    <r>
      <t>Si</t>
    </r>
    <r>
      <rPr>
        <sz val="8"/>
        <rFont val="Times New Roman"/>
        <family val="1"/>
      </rPr>
      <t xml:space="preserve"> sur sortie utilisation</t>
    </r>
  </si>
  <si>
    <t>Capacité utilisée à la rupture</t>
  </si>
  <si>
    <t>Capacité utilisée à l'émission</t>
  </si>
  <si>
    <t>DAS à émission de courant (N5)</t>
  </si>
  <si>
    <r>
      <t>Autonomie de 12 heures,</t>
    </r>
    <r>
      <rPr>
        <sz val="8"/>
        <color indexed="10"/>
        <rFont val="Times New Roman"/>
        <family val="1"/>
      </rPr>
      <t xml:space="preserve"> modifier si différent</t>
    </r>
  </si>
  <si>
    <t>Coefficient NF S 61-940</t>
  </si>
  <si>
    <t>Capacité minimale utile</t>
  </si>
  <si>
    <t>50% de réserve sur la capacité des batteries</t>
  </si>
  <si>
    <t>Choisir un standard ou opter pour un choix multi AES (AESa à AESx)</t>
  </si>
  <si>
    <t>24 ou 48V (*)</t>
  </si>
  <si>
    <t>DETERMINATION DES DAS &amp; AES à bus redondant</t>
  </si>
  <si>
    <t>Nombre de batteries</t>
  </si>
  <si>
    <t>repère</t>
  </si>
  <si>
    <t>BESOIN en AES</t>
  </si>
  <si>
    <t>Courant d'utilisation en Ah</t>
  </si>
  <si>
    <t>Capacité des batteries en Ah</t>
  </si>
  <si>
    <t>(Indiquer une valeur standard)</t>
  </si>
  <si>
    <t>(Indiquer la valeur catalogue)</t>
  </si>
  <si>
    <t>Choisir la standard supérieur</t>
  </si>
  <si>
    <t>CONSOMMATION DU CMSI - MATERIEL DEPORTE</t>
  </si>
  <si>
    <r>
      <t xml:space="preserve">Mettre </t>
    </r>
    <r>
      <rPr>
        <b/>
        <sz val="8"/>
        <color indexed="10"/>
        <rFont val="Times New Roman"/>
        <family val="1"/>
      </rPr>
      <t>1 si standard 48V</t>
    </r>
  </si>
  <si>
    <r>
      <t xml:space="preserve">Mettre </t>
    </r>
    <r>
      <rPr>
        <b/>
        <sz val="8"/>
        <color indexed="10"/>
        <rFont val="Times New Roman"/>
        <family val="1"/>
      </rPr>
      <t>1 si standard 24V</t>
    </r>
  </si>
  <si>
    <t>réf.</t>
  </si>
  <si>
    <t>Compléter ce tableau à partir des données issues des bilans de puissance</t>
  </si>
  <si>
    <t>DONNEES GENERALES RELATIVES A LA SIGNALISATION - COMMANDE</t>
  </si>
  <si>
    <r>
      <t xml:space="preserve">(pour BDA et </t>
    </r>
    <r>
      <rPr>
        <i/>
        <sz val="8"/>
        <color indexed="10"/>
        <rFont val="Times New Roman"/>
        <family val="1"/>
      </rPr>
      <t>DAS 48V</t>
    </r>
    <r>
      <rPr>
        <i/>
        <sz val="8"/>
        <rFont val="Times New Roman"/>
        <family val="1"/>
      </rPr>
      <t xml:space="preserve"> émission avec </t>
    </r>
    <r>
      <rPr>
        <i/>
        <sz val="8"/>
        <color indexed="10"/>
        <rFont val="Times New Roman"/>
        <family val="1"/>
      </rPr>
      <t>1 BDA = 1 adresse</t>
    </r>
    <r>
      <rPr>
        <i/>
        <sz val="8"/>
        <rFont val="Times New Roman"/>
        <family val="1"/>
      </rPr>
      <t>)</t>
    </r>
  </si>
  <si>
    <t>(1 carte par CMSI)</t>
  </si>
  <si>
    <t>Carte CGR</t>
  </si>
  <si>
    <t>CGR</t>
  </si>
  <si>
    <t>DONNEES GENERALES RELATIVES AUX VOIES &amp; LIGNES</t>
  </si>
  <si>
    <t>Nombre total de DAS à rupture (5)</t>
  </si>
  <si>
    <t>Nombre total de DAS à émission (5)</t>
  </si>
  <si>
    <t>Standard de tension (4)</t>
  </si>
  <si>
    <t>Matériel centralisé</t>
  </si>
  <si>
    <t>Consommation des matériels déportés du CMSI (6)</t>
  </si>
  <si>
    <t>(6) : il s'agit ici de la consommation propre aux ED sur les voies de communication des cartes CGB</t>
  </si>
  <si>
    <t>Capacité utilisée par éléments MSI</t>
  </si>
  <si>
    <t>TR-SDI, TR-SG ou TR-SGS (*)</t>
  </si>
  <si>
    <t>Tableau répétiteur TR</t>
  </si>
  <si>
    <t>(occupe 2 facettes verticales d'un module EGAG ou USAG)</t>
  </si>
  <si>
    <t>UAE intégrée</t>
  </si>
  <si>
    <t>Carte(s) de base et d'extension de voie rebouclée de transmission</t>
  </si>
  <si>
    <t>Consommation des ED sur les voies de transmission</t>
  </si>
  <si>
    <t>Référence commerciale</t>
  </si>
  <si>
    <t>(de 0 à 10 sur Delta 256/16.19 ou de 0 à 9 sur 256/40.19)</t>
  </si>
  <si>
    <r>
      <t xml:space="preserve">USCAG </t>
    </r>
    <r>
      <rPr>
        <b/>
        <sz val="8"/>
        <color indexed="10"/>
        <rFont val="Times New Roman"/>
        <family val="1"/>
      </rPr>
      <t>supplémentaires</t>
    </r>
  </si>
  <si>
    <t>1 relais de mise en sécurité</t>
  </si>
  <si>
    <t>N1b</t>
  </si>
  <si>
    <t>N2b</t>
  </si>
  <si>
    <t>N3b</t>
  </si>
  <si>
    <t>N4b</t>
  </si>
  <si>
    <t>N5b</t>
  </si>
  <si>
    <t>N1c</t>
  </si>
  <si>
    <t>N2c</t>
  </si>
  <si>
    <t>N3c</t>
  </si>
  <si>
    <t>N4c</t>
  </si>
  <si>
    <t>N5c</t>
  </si>
  <si>
    <t>N1d</t>
  </si>
  <si>
    <t>N2d</t>
  </si>
  <si>
    <t>N3d</t>
  </si>
  <si>
    <t>N4d</t>
  </si>
  <si>
    <t>N5d</t>
  </si>
  <si>
    <t>(48V vivement conseillé)</t>
  </si>
  <si>
    <t>Autonomie 12 h de veille + 1 h en alarme avec 50% de réserve</t>
  </si>
  <si>
    <r>
      <t>Autonomie de 10 minutes,</t>
    </r>
    <r>
      <rPr>
        <sz val="8"/>
        <color indexed="10"/>
        <rFont val="Times New Roman"/>
        <family val="1"/>
      </rPr>
      <t xml:space="preserve"> modifier si différent (minimum : 2 min)</t>
    </r>
  </si>
  <si>
    <r>
      <t>Autonomie de 12 heures,</t>
    </r>
    <r>
      <rPr>
        <sz val="8"/>
        <color indexed="10"/>
        <rFont val="Times New Roman"/>
        <family val="1"/>
      </rPr>
      <t xml:space="preserve"> modifier si différent (minimum : 0,5h)</t>
    </r>
  </si>
  <si>
    <r>
      <t xml:space="preserve">Autonomie de 10 minutes, </t>
    </r>
    <r>
      <rPr>
        <sz val="8"/>
        <color indexed="10"/>
        <rFont val="Times New Roman"/>
        <family val="1"/>
      </rPr>
      <t>modifier si différent (minimum : 5 min)</t>
    </r>
  </si>
  <si>
    <t>Capacité globale nécessaire</t>
  </si>
  <si>
    <r>
      <t xml:space="preserve">Autonomie de 5 min, </t>
    </r>
    <r>
      <rPr>
        <sz val="8"/>
        <color indexed="10"/>
        <rFont val="Times New Roman"/>
        <family val="1"/>
      </rPr>
      <t>modifier si différent (minimum : 5 min)</t>
    </r>
  </si>
  <si>
    <r>
      <t>Autonomie de 2 heures,</t>
    </r>
    <r>
      <rPr>
        <sz val="8"/>
        <color indexed="10"/>
        <rFont val="Times New Roman"/>
        <family val="1"/>
      </rPr>
      <t xml:space="preserve"> modifier si différent (minimum : 0,5h)</t>
    </r>
  </si>
  <si>
    <r>
      <t>Autonomie de 5 minutes,</t>
    </r>
    <r>
      <rPr>
        <sz val="8"/>
        <color indexed="10"/>
        <rFont val="Times New Roman"/>
        <family val="1"/>
      </rPr>
      <t xml:space="preserve"> modifier si différent (minimum : 2 min)</t>
    </r>
  </si>
  <si>
    <t>(5) : de principe, on compte 1W (0,02A sous 48V) par DAS à rupture et 3W (0,06A) par DAS à émission. Les DAS à rupture n'ont pas à être secouru en cas de coupure secteur, mais une autonomie sous batterie de 2h est conseillée pour éviter des remises en position d'attente laborieuses lors d'essais par exemple.</t>
  </si>
  <si>
    <t>Tous DS ou/et DAS raccordés à AESa, commandés</t>
  </si>
  <si>
    <t>Tous DS ou/et DAS raccordés à AESd, commandés</t>
  </si>
  <si>
    <t>Tous DS ou/et DAS raccordés à AESc, commandés</t>
  </si>
  <si>
    <t>Tous DS ou/et DAS raccordés à AESb, commandés</t>
  </si>
  <si>
    <t>Pour tester si une seule AES est suffisante, en premier lieu ne compléter que l'AESa ; si ceci est impossible ou non désiré, compléter les AESa à AESn</t>
  </si>
  <si>
    <r>
      <t>modules</t>
    </r>
    <r>
      <rPr>
        <b/>
        <sz val="8"/>
        <rFont val="Times New Roman"/>
        <family val="1"/>
      </rPr>
      <t xml:space="preserve"> </t>
    </r>
    <r>
      <rPr>
        <b/>
        <sz val="8"/>
        <color indexed="10"/>
        <rFont val="Times New Roman"/>
        <family val="1"/>
      </rPr>
      <t>USCAG nécessaires</t>
    </r>
  </si>
  <si>
    <t xml:space="preserve"> (arrondir à l'entier supérieur)</t>
  </si>
  <si>
    <t>porter 1, si nécessaire</t>
  </si>
  <si>
    <t>(selon AES choisie)</t>
  </si>
  <si>
    <r>
      <t xml:space="preserve">BILAN DE PUISSANCE &amp; CARACTERISTIQUES : </t>
    </r>
    <r>
      <rPr>
        <b/>
        <sz val="8"/>
        <color indexed="10"/>
        <rFont val="Times New Roman"/>
        <family val="1"/>
      </rPr>
      <t>CAS AES UNIQUE</t>
    </r>
  </si>
  <si>
    <r>
      <t>BILAN DE PUISSANCE &amp; CARACTERISTIQUES</t>
    </r>
    <r>
      <rPr>
        <b/>
        <sz val="8"/>
        <color indexed="10"/>
        <rFont val="Times New Roman"/>
        <family val="1"/>
      </rPr>
      <t xml:space="preserve"> - </t>
    </r>
    <r>
      <rPr>
        <b/>
        <sz val="8"/>
        <rFont val="Times New Roman"/>
        <family val="1"/>
      </rPr>
      <t>CAS MULTI AES REDONDANTES :</t>
    </r>
    <r>
      <rPr>
        <b/>
        <sz val="8"/>
        <color indexed="10"/>
        <rFont val="Times New Roman"/>
        <family val="1"/>
      </rPr>
      <t xml:space="preserve"> AESc</t>
    </r>
  </si>
  <si>
    <r>
      <t xml:space="preserve">BILAN DE PUISSANCE &amp; CARACTERISTIQUES - CAS MULTI AES REDONDANTES : </t>
    </r>
    <r>
      <rPr>
        <b/>
        <sz val="8"/>
        <color indexed="10"/>
        <rFont val="Times New Roman"/>
        <family val="1"/>
      </rPr>
      <t>AESb</t>
    </r>
  </si>
  <si>
    <r>
      <t>BILAN DE PUISSANCE &amp; CARACTERISTIQUES</t>
    </r>
    <r>
      <rPr>
        <b/>
        <sz val="8"/>
        <color indexed="10"/>
        <rFont val="Times New Roman"/>
        <family val="1"/>
      </rPr>
      <t xml:space="preserve"> - </t>
    </r>
    <r>
      <rPr>
        <b/>
        <sz val="8"/>
        <rFont val="Times New Roman"/>
        <family val="1"/>
      </rPr>
      <t>CAS MULTI AES REDONDANTES :</t>
    </r>
    <r>
      <rPr>
        <b/>
        <sz val="8"/>
        <color indexed="10"/>
        <rFont val="Times New Roman"/>
        <family val="1"/>
      </rPr>
      <t xml:space="preserve"> AESd</t>
    </r>
  </si>
  <si>
    <r>
      <t>BILAN DE PUISSANCE &amp; CARACTERISTIQUES</t>
    </r>
    <r>
      <rPr>
        <b/>
        <sz val="8"/>
        <color indexed="10"/>
        <rFont val="Times New Roman"/>
        <family val="1"/>
      </rPr>
      <t xml:space="preserve"> - CAS AES REDONDANTE UNIQUE</t>
    </r>
  </si>
  <si>
    <r>
      <t>BILAN DE PUISSANCE &amp; CARACTERISTIQUES</t>
    </r>
    <r>
      <rPr>
        <b/>
        <sz val="8"/>
        <color indexed="10"/>
        <rFont val="Times New Roman"/>
        <family val="1"/>
      </rPr>
      <t xml:space="preserve"> - </t>
    </r>
    <r>
      <rPr>
        <b/>
        <sz val="8"/>
        <rFont val="Times New Roman"/>
        <family val="1"/>
      </rPr>
      <t>CAS MULTI AES REDONDANTES :</t>
    </r>
    <r>
      <rPr>
        <b/>
        <sz val="8"/>
        <color indexed="10"/>
        <rFont val="Times New Roman"/>
        <family val="1"/>
      </rPr>
      <t xml:space="preserve"> AESa</t>
    </r>
  </si>
  <si>
    <t>AVS2000-SIP (N1a)</t>
  </si>
  <si>
    <t>AVS2000-SIP (N1b)</t>
  </si>
  <si>
    <t>AVS2000-SIP (N1c)</t>
  </si>
  <si>
    <t>AVS2000-SIP (N1d)</t>
  </si>
  <si>
    <r>
      <t xml:space="preserve">(4) : dans le cas de </t>
    </r>
    <r>
      <rPr>
        <sz val="7"/>
        <color indexed="10"/>
        <rFont val="Times New Roman"/>
        <family val="1"/>
      </rPr>
      <t>multi bâtiments</t>
    </r>
    <r>
      <rPr>
        <sz val="7"/>
        <rFont val="Times New Roman"/>
        <family val="1"/>
      </rPr>
      <t xml:space="preserve">, placer </t>
    </r>
    <r>
      <rPr>
        <sz val="7"/>
        <color indexed="10"/>
        <rFont val="Times New Roman"/>
        <family val="1"/>
      </rPr>
      <t>une AES par bâtiment</t>
    </r>
    <r>
      <rPr>
        <sz val="7"/>
        <rFont val="Times New Roman"/>
        <family val="1"/>
      </rPr>
      <t>.</t>
    </r>
  </si>
  <si>
    <t>(10 max par voie EDBD et 16 BDA max par voie EDBDA)</t>
  </si>
  <si>
    <t>Nombre total DFD2000</t>
  </si>
  <si>
    <t>Nombre total de AVSMP</t>
  </si>
  <si>
    <t>Nombre total d'AGS2000</t>
  </si>
  <si>
    <t>Nombre total d'AVS2000SIP sans DL</t>
  </si>
  <si>
    <t>N6a</t>
  </si>
  <si>
    <t>N6b</t>
  </si>
  <si>
    <t>N6c</t>
  </si>
  <si>
    <t>N6d</t>
  </si>
  <si>
    <t>(5 maximum par ligne)</t>
  </si>
  <si>
    <r>
      <t>BILAN DE PUISSANCE DELTA 256 :</t>
    </r>
    <r>
      <rPr>
        <b/>
        <sz val="8"/>
        <color indexed="10"/>
        <rFont val="Times New Roman"/>
        <family val="1"/>
      </rPr>
      <t xml:space="preserve"> ALBA250 &amp; batteries internes</t>
    </r>
  </si>
  <si>
    <t>DFD 2000 (N2b)</t>
  </si>
  <si>
    <t>AVSMP (N3b)</t>
  </si>
  <si>
    <t>AGS2000 (N4b)</t>
  </si>
  <si>
    <t>DAS à rupture de courant (N5b)</t>
  </si>
  <si>
    <t>DAS à émission de courant (N6b)</t>
  </si>
  <si>
    <t>DFD 2000 (N2)</t>
  </si>
  <si>
    <t>AVSMP (N3)</t>
  </si>
  <si>
    <t>AGS2000 (N4)</t>
  </si>
  <si>
    <t>DAS à rupture de courant (N5)</t>
  </si>
  <si>
    <t>DAS à émission de courant (N6)</t>
  </si>
  <si>
    <t>DFD 2000 (N2a)</t>
  </si>
  <si>
    <t>AVSMP (N3a)</t>
  </si>
  <si>
    <t>AGS2000 (N4a)</t>
  </si>
  <si>
    <t>DAS à rupture de courant (N5a)</t>
  </si>
  <si>
    <t>DAS à émission de courant (N6a)</t>
  </si>
  <si>
    <t>DFD 2000 (N2c)</t>
  </si>
  <si>
    <t>AVSMP (N3c)</t>
  </si>
  <si>
    <t>AGS2000 (N4c)</t>
  </si>
  <si>
    <t>DAS à rupture de courant (N5c)</t>
  </si>
  <si>
    <t>DAS à émission de courant (N6c)</t>
  </si>
  <si>
    <t>DFD 2000 (N2d)</t>
  </si>
  <si>
    <t>AVSMP (N3d)</t>
  </si>
  <si>
    <t>AGS2000 (N4d)</t>
  </si>
  <si>
    <t>DAS à rupture de courant (N5d)</t>
  </si>
  <si>
    <t>DAS à émission de courant (N6d)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</si>
</sst>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"/>
    <numFmt numFmtId="166" formatCode="00000"/>
  </numFmts>
  <fonts count="57">
    <font>
      <sz val="10"/>
      <name val="Arial"/>
      <family val="0"/>
    </font>
    <font>
      <b/>
      <sz val="6"/>
      <name val="Times New Roman"/>
      <family val="1"/>
    </font>
    <font>
      <b/>
      <sz val="6"/>
      <color indexed="12"/>
      <name val="Times New Roman"/>
      <family val="1"/>
    </font>
    <font>
      <b/>
      <sz val="6"/>
      <color indexed="14"/>
      <name val="Times New Roman"/>
      <family val="1"/>
    </font>
    <font>
      <b/>
      <sz val="6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4"/>
      <name val="Times New Roman"/>
      <family val="1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sz val="8"/>
      <color indexed="12"/>
      <name val="Times New Roman"/>
      <family val="1"/>
    </font>
    <font>
      <b/>
      <sz val="8"/>
      <color indexed="14"/>
      <name val="Times New Roman"/>
      <family val="1"/>
    </font>
    <font>
      <b/>
      <sz val="8"/>
      <color indexed="10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i/>
      <sz val="8"/>
      <color indexed="10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i/>
      <sz val="10"/>
      <name val="Arial"/>
      <family val="0"/>
    </font>
    <font>
      <b/>
      <sz val="8"/>
      <color indexed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164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5" fillId="33" borderId="0" xfId="0" applyFont="1" applyFill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right" vertical="center"/>
    </xf>
    <xf numFmtId="0" fontId="7" fillId="0" borderId="24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5" xfId="0" applyFont="1" applyBorder="1" applyAlignment="1" quotePrefix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24" xfId="0" applyFont="1" applyBorder="1" applyAlignment="1" quotePrefix="1">
      <alignment horizontal="center" vertical="center"/>
    </xf>
    <xf numFmtId="0" fontId="14" fillId="0" borderId="3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14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 quotePrefix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Border="1" applyAlignment="1" quotePrefix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left" vertical="center"/>
    </xf>
    <xf numFmtId="0" fontId="16" fillId="0" borderId="24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0" fontId="16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4" fontId="7" fillId="0" borderId="25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vertical="center"/>
    </xf>
    <xf numFmtId="0" fontId="7" fillId="0" borderId="25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" fontId="19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11" fillId="0" borderId="41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6" fillId="33" borderId="43" xfId="0" applyFont="1" applyFill="1" applyBorder="1" applyAlignment="1">
      <alignment vertical="center"/>
    </xf>
    <xf numFmtId="0" fontId="6" fillId="33" borderId="44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14" fillId="33" borderId="4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6" xfId="0" applyFont="1" applyBorder="1" applyAlignment="1" quotePrefix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2" fillId="0" borderId="51" xfId="0" applyFont="1" applyBorder="1" applyAlignment="1">
      <alignment vertical="center"/>
    </xf>
    <xf numFmtId="0" fontId="13" fillId="0" borderId="31" xfId="0" applyFont="1" applyBorder="1" applyAlignment="1" quotePrefix="1">
      <alignment horizontal="center" vertical="center"/>
    </xf>
    <xf numFmtId="0" fontId="11" fillId="0" borderId="23" xfId="0" applyFont="1" applyBorder="1" applyAlignment="1">
      <alignment horizontal="right" vertical="center"/>
    </xf>
    <xf numFmtId="0" fontId="7" fillId="33" borderId="45" xfId="0" applyFont="1" applyFill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16" fillId="0" borderId="46" xfId="0" applyFont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164" fontId="12" fillId="0" borderId="35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16" fillId="0" borderId="35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6" fillId="0" borderId="35" xfId="0" applyFont="1" applyBorder="1" applyAlignment="1" quotePrefix="1">
      <alignment horizontal="center" vertical="center"/>
    </xf>
    <xf numFmtId="0" fontId="11" fillId="0" borderId="35" xfId="0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64" fontId="12" fillId="0" borderId="14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164" fontId="7" fillId="33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33" borderId="48" xfId="0" applyFont="1" applyFill="1" applyBorder="1" applyAlignment="1">
      <alignment vertical="center"/>
    </xf>
    <xf numFmtId="0" fontId="5" fillId="33" borderId="53" xfId="0" applyFont="1" applyFill="1" applyBorder="1" applyAlignment="1">
      <alignment horizontal="center" vertical="center"/>
    </xf>
    <xf numFmtId="164" fontId="5" fillId="33" borderId="53" xfId="0" applyNumberFormat="1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1" fillId="0" borderId="23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vertical="center"/>
    </xf>
    <xf numFmtId="2" fontId="7" fillId="0" borderId="18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horizontal="right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right" vertical="center"/>
    </xf>
    <xf numFmtId="2" fontId="7" fillId="33" borderId="12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right" vertic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7" fillId="33" borderId="5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2" fontId="7" fillId="33" borderId="28" xfId="0" applyNumberFormat="1" applyFont="1" applyFill="1" applyBorder="1" applyAlignment="1">
      <alignment horizontal="center" vertical="center"/>
    </xf>
    <xf numFmtId="2" fontId="14" fillId="33" borderId="24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right" vertical="center"/>
    </xf>
    <xf numFmtId="2" fontId="14" fillId="0" borderId="24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16" fillId="0" borderId="24" xfId="0" applyNumberFormat="1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24" xfId="0" applyFont="1" applyBorder="1" applyAlignment="1">
      <alignment/>
    </xf>
    <xf numFmtId="2" fontId="7" fillId="33" borderId="25" xfId="0" applyNumberFormat="1" applyFont="1" applyFill="1" applyBorder="1" applyAlignment="1">
      <alignment vertical="center"/>
    </xf>
    <xf numFmtId="2" fontId="6" fillId="0" borderId="25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5" xfId="0" applyFont="1" applyBorder="1" applyAlignment="1">
      <alignment/>
    </xf>
    <xf numFmtId="2" fontId="16" fillId="0" borderId="28" xfId="0" applyNumberFormat="1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2" fontId="16" fillId="0" borderId="28" xfId="0" applyNumberFormat="1" applyFont="1" applyFill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9" xfId="0" applyFont="1" applyBorder="1" applyAlignment="1">
      <alignment/>
    </xf>
    <xf numFmtId="0" fontId="16" fillId="0" borderId="2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1" fillId="0" borderId="51" xfId="0" applyFont="1" applyBorder="1" applyAlignment="1">
      <alignment vertical="center"/>
    </xf>
    <xf numFmtId="0" fontId="11" fillId="0" borderId="51" xfId="0" applyFont="1" applyBorder="1" applyAlignment="1">
      <alignment horizontal="right" vertical="center"/>
    </xf>
    <xf numFmtId="0" fontId="7" fillId="0" borderId="29" xfId="0" applyFont="1" applyBorder="1" applyAlignment="1">
      <alignment horizontal="left" vertical="center"/>
    </xf>
    <xf numFmtId="0" fontId="7" fillId="0" borderId="46" xfId="0" applyFont="1" applyBorder="1" applyAlignment="1" quotePrefix="1">
      <alignment horizontal="left" vertical="center"/>
    </xf>
    <xf numFmtId="0" fontId="7" fillId="0" borderId="24" xfId="0" applyFont="1" applyBorder="1" applyAlignment="1" quotePrefix="1">
      <alignment horizontal="left" vertical="center"/>
    </xf>
    <xf numFmtId="0" fontId="13" fillId="0" borderId="24" xfId="0" applyFont="1" applyBorder="1" applyAlignment="1" quotePrefix="1">
      <alignment horizontal="left" vertical="center"/>
    </xf>
    <xf numFmtId="0" fontId="13" fillId="0" borderId="31" xfId="0" applyFont="1" applyBorder="1" applyAlignment="1" quotePrefix="1">
      <alignment horizontal="left" vertical="center"/>
    </xf>
    <xf numFmtId="165" fontId="12" fillId="0" borderId="23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4" fontId="19" fillId="0" borderId="11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6" fillId="0" borderId="0" xfId="0" applyFont="1" applyBorder="1" applyAlignment="1" quotePrefix="1">
      <alignment horizontal="left" vertical="center"/>
    </xf>
    <xf numFmtId="2" fontId="16" fillId="0" borderId="42" xfId="0" applyNumberFormat="1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11" fillId="0" borderId="42" xfId="0" applyNumberFormat="1" applyFont="1" applyFill="1" applyBorder="1" applyAlignment="1">
      <alignment horizontal="center" vertical="center"/>
    </xf>
    <xf numFmtId="0" fontId="14" fillId="0" borderId="33" xfId="0" applyFont="1" applyBorder="1" applyAlignment="1">
      <alignment vertical="center" wrapText="1"/>
    </xf>
    <xf numFmtId="2" fontId="22" fillId="0" borderId="2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68</xdr:row>
      <xdr:rowOff>47625</xdr:rowOff>
    </xdr:from>
    <xdr:to>
      <xdr:col>3</xdr:col>
      <xdr:colOff>323850</xdr:colOff>
      <xdr:row>69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8582025"/>
          <a:ext cx="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0</xdr:row>
      <xdr:rowOff>38100</xdr:rowOff>
    </xdr:from>
    <xdr:to>
      <xdr:col>10</xdr:col>
      <xdr:colOff>752475</xdr:colOff>
      <xdr:row>2</xdr:row>
      <xdr:rowOff>28575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2114550</xdr:colOff>
      <xdr:row>0</xdr:row>
      <xdr:rowOff>28575</xdr:rowOff>
    </xdr:from>
    <xdr:to>
      <xdr:col>16</xdr:col>
      <xdr:colOff>2657475</xdr:colOff>
      <xdr:row>2</xdr:row>
      <xdr:rowOff>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0" y="28575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2085975</xdr:colOff>
      <xdr:row>0</xdr:row>
      <xdr:rowOff>76200</xdr:rowOff>
    </xdr:from>
    <xdr:to>
      <xdr:col>22</xdr:col>
      <xdr:colOff>2628900</xdr:colOff>
      <xdr:row>2</xdr:row>
      <xdr:rowOff>38100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78600" y="762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2028825</xdr:colOff>
      <xdr:row>0</xdr:row>
      <xdr:rowOff>85725</xdr:rowOff>
    </xdr:from>
    <xdr:to>
      <xdr:col>22</xdr:col>
      <xdr:colOff>2571750</xdr:colOff>
      <xdr:row>2</xdr:row>
      <xdr:rowOff>47625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21450" y="857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showGridLines="0" tabSelected="1" zoomScale="150" zoomScaleNormal="150" zoomScalePageLayoutView="0" workbookViewId="0" topLeftCell="Q46">
      <selection activeCell="U52" sqref="U52"/>
    </sheetView>
  </sheetViews>
  <sheetFormatPr defaultColWidth="11.421875" defaultRowHeight="12.75"/>
  <cols>
    <col min="1" max="1" width="27.7109375" style="41" customWidth="1"/>
    <col min="2" max="2" width="4.7109375" style="41" customWidth="1"/>
    <col min="3" max="3" width="8.7109375" style="41" customWidth="1"/>
    <col min="4" max="4" width="4.8515625" style="41" customWidth="1"/>
    <col min="5" max="5" width="8.7109375" style="41" customWidth="1"/>
    <col min="6" max="6" width="4.8515625" style="41" customWidth="1"/>
    <col min="7" max="7" width="8.7109375" style="41" customWidth="1"/>
    <col min="8" max="8" width="4.8515625" style="41" customWidth="1"/>
    <col min="9" max="9" width="8.57421875" style="41" customWidth="1"/>
    <col min="10" max="10" width="8.7109375" style="41" customWidth="1"/>
    <col min="11" max="11" width="11.7109375" style="41" customWidth="1"/>
    <col min="12" max="12" width="1.7109375" style="41" customWidth="1"/>
    <col min="13" max="13" width="20.7109375" style="41" customWidth="1"/>
    <col min="14" max="15" width="11.7109375" style="42" customWidth="1"/>
    <col min="16" max="16" width="11.7109375" style="43" customWidth="1"/>
    <col min="17" max="17" width="40.7109375" style="41" customWidth="1"/>
    <col min="18" max="18" width="1.7109375" style="0" customWidth="1"/>
    <col min="19" max="19" width="20.57421875" style="0" customWidth="1"/>
    <col min="20" max="22" width="11.7109375" style="0" customWidth="1"/>
    <col min="23" max="23" width="40.7109375" style="162" customWidth="1"/>
    <col min="24" max="24" width="1.7109375" style="0" customWidth="1"/>
  </cols>
  <sheetData>
    <row r="1" spans="1:19" ht="18.75" customHeight="1" thickBot="1">
      <c r="A1" s="44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M1" s="3" t="s">
        <v>57</v>
      </c>
      <c r="N1" s="4"/>
      <c r="O1" s="4"/>
      <c r="P1" s="5"/>
      <c r="Q1" s="6"/>
      <c r="S1" s="3" t="s">
        <v>57</v>
      </c>
    </row>
    <row r="2" spans="1:23" ht="9.75" customHeight="1" thickBot="1">
      <c r="A2" s="3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M2" s="7" t="s">
        <v>243</v>
      </c>
      <c r="N2" s="8"/>
      <c r="O2" s="8"/>
      <c r="P2" s="9"/>
      <c r="Q2" s="10"/>
      <c r="S2" s="175" t="s">
        <v>224</v>
      </c>
      <c r="T2" s="176"/>
      <c r="U2" s="176"/>
      <c r="V2" s="177"/>
      <c r="W2" s="178"/>
    </row>
    <row r="3" spans="1:23" ht="9.75" customHeight="1" thickBot="1">
      <c r="A3" s="113" t="s">
        <v>2</v>
      </c>
      <c r="B3" s="114"/>
      <c r="C3" s="115"/>
      <c r="D3" s="115"/>
      <c r="E3" s="115"/>
      <c r="F3" s="115"/>
      <c r="G3" s="115"/>
      <c r="H3" s="115"/>
      <c r="I3" s="115"/>
      <c r="J3" s="115"/>
      <c r="K3" s="116"/>
      <c r="M3" s="11" t="s">
        <v>58</v>
      </c>
      <c r="N3" s="12" t="s">
        <v>59</v>
      </c>
      <c r="O3" s="12" t="s">
        <v>60</v>
      </c>
      <c r="P3" s="13" t="s">
        <v>61</v>
      </c>
      <c r="Q3" s="14" t="s">
        <v>62</v>
      </c>
      <c r="S3" s="11" t="s">
        <v>58</v>
      </c>
      <c r="T3" s="12" t="s">
        <v>59</v>
      </c>
      <c r="U3" s="12" t="s">
        <v>60</v>
      </c>
      <c r="V3" s="13" t="s">
        <v>61</v>
      </c>
      <c r="W3" s="14" t="s">
        <v>62</v>
      </c>
    </row>
    <row r="4" spans="1:23" ht="9.75" customHeight="1" thickBot="1">
      <c r="A4" s="45" t="s">
        <v>4</v>
      </c>
      <c r="B4" s="109" t="s">
        <v>77</v>
      </c>
      <c r="C4" s="46"/>
      <c r="D4" s="46"/>
      <c r="E4" s="46"/>
      <c r="F4" s="46"/>
      <c r="G4" s="46"/>
      <c r="H4" s="46"/>
      <c r="I4" s="46"/>
      <c r="J4" s="46"/>
      <c r="K4" s="47"/>
      <c r="M4" s="15" t="s">
        <v>92</v>
      </c>
      <c r="N4" s="19">
        <v>1</v>
      </c>
      <c r="O4" s="17">
        <v>0.04</v>
      </c>
      <c r="P4" s="20">
        <f aca="true" t="shared" si="0" ref="P4:P14">N4*O4</f>
        <v>0.04</v>
      </c>
      <c r="Q4" s="18" t="s">
        <v>72</v>
      </c>
      <c r="S4" s="15" t="s">
        <v>132</v>
      </c>
      <c r="T4" s="23">
        <v>0</v>
      </c>
      <c r="U4" s="170"/>
      <c r="V4" s="171"/>
      <c r="W4" s="18" t="s">
        <v>133</v>
      </c>
    </row>
    <row r="5" spans="1:23" ht="9.75" customHeight="1" thickBot="1">
      <c r="A5" s="48" t="s">
        <v>0</v>
      </c>
      <c r="B5" s="49"/>
      <c r="C5" s="50" t="s">
        <v>11</v>
      </c>
      <c r="D5" s="51"/>
      <c r="E5" s="52"/>
      <c r="F5" s="52"/>
      <c r="G5" s="53"/>
      <c r="H5" s="53"/>
      <c r="I5" s="52"/>
      <c r="J5" s="52"/>
      <c r="K5" s="54"/>
      <c r="M5" s="15" t="s">
        <v>93</v>
      </c>
      <c r="N5" s="19">
        <v>1</v>
      </c>
      <c r="O5" s="17">
        <v>0.06</v>
      </c>
      <c r="P5" s="20">
        <f t="shared" si="0"/>
        <v>0.06</v>
      </c>
      <c r="Q5" s="18" t="s">
        <v>107</v>
      </c>
      <c r="S5" s="15" t="s">
        <v>132</v>
      </c>
      <c r="T5" s="23">
        <v>0</v>
      </c>
      <c r="U5" s="170"/>
      <c r="V5" s="171"/>
      <c r="W5" s="18" t="s">
        <v>134</v>
      </c>
    </row>
    <row r="6" spans="1:23" ht="9.75" customHeight="1">
      <c r="A6" s="15" t="s">
        <v>1</v>
      </c>
      <c r="B6" s="55" t="s">
        <v>78</v>
      </c>
      <c r="C6" s="56"/>
      <c r="D6" s="50"/>
      <c r="E6" s="52"/>
      <c r="F6" s="52"/>
      <c r="G6" s="52"/>
      <c r="H6" s="52"/>
      <c r="I6" s="52"/>
      <c r="J6" s="52"/>
      <c r="K6" s="54"/>
      <c r="M6" s="15" t="s">
        <v>95</v>
      </c>
      <c r="N6" s="16">
        <f>F22+H22+(2*J22)+B23</f>
        <v>0</v>
      </c>
      <c r="O6" s="17">
        <v>0.01</v>
      </c>
      <c r="P6" s="20">
        <f t="shared" si="0"/>
        <v>0</v>
      </c>
      <c r="Q6" s="18" t="s">
        <v>126</v>
      </c>
      <c r="S6" s="15" t="s">
        <v>229</v>
      </c>
      <c r="T6" s="16">
        <f>D49</f>
        <v>0</v>
      </c>
      <c r="U6" s="17">
        <v>0.026</v>
      </c>
      <c r="V6" s="20">
        <f aca="true" t="shared" si="1" ref="V6:V12">T6*U6</f>
        <v>0</v>
      </c>
      <c r="W6" s="21"/>
    </row>
    <row r="7" spans="1:23" ht="9.75" customHeight="1">
      <c r="A7" s="15" t="s">
        <v>14</v>
      </c>
      <c r="B7" s="29" t="s">
        <v>74</v>
      </c>
      <c r="C7" s="57"/>
      <c r="D7" s="29"/>
      <c r="E7" s="29"/>
      <c r="F7" s="29"/>
      <c r="G7" s="29"/>
      <c r="H7" s="29"/>
      <c r="I7" s="29"/>
      <c r="J7" s="29"/>
      <c r="K7" s="58"/>
      <c r="M7" s="15" t="s">
        <v>106</v>
      </c>
      <c r="N7" s="16">
        <f>B24</f>
        <v>0</v>
      </c>
      <c r="O7" s="17">
        <v>0.025</v>
      </c>
      <c r="P7" s="20">
        <f t="shared" si="0"/>
        <v>0</v>
      </c>
      <c r="Q7" s="18" t="s">
        <v>181</v>
      </c>
      <c r="S7" s="15" t="s">
        <v>244</v>
      </c>
      <c r="T7" s="16">
        <f>D50</f>
        <v>0</v>
      </c>
      <c r="U7" s="17">
        <v>0.03</v>
      </c>
      <c r="V7" s="20">
        <f t="shared" si="1"/>
        <v>0</v>
      </c>
      <c r="W7" s="18"/>
    </row>
    <row r="8" spans="1:23" ht="9.75" customHeight="1">
      <c r="A8" s="15" t="s">
        <v>5</v>
      </c>
      <c r="B8" s="110" t="s">
        <v>79</v>
      </c>
      <c r="C8" s="56"/>
      <c r="D8" s="52"/>
      <c r="E8" s="52"/>
      <c r="F8" s="52"/>
      <c r="G8" s="53" t="s">
        <v>6</v>
      </c>
      <c r="H8" s="53"/>
      <c r="I8" s="52"/>
      <c r="J8" s="52"/>
      <c r="K8" s="54"/>
      <c r="M8" s="15" t="s">
        <v>94</v>
      </c>
      <c r="N8" s="172">
        <f>1+B38</f>
        <v>1</v>
      </c>
      <c r="O8" s="17">
        <v>0.05</v>
      </c>
      <c r="P8" s="20">
        <f t="shared" si="0"/>
        <v>0.05</v>
      </c>
      <c r="Q8" s="18" t="s">
        <v>182</v>
      </c>
      <c r="S8" s="15" t="s">
        <v>245</v>
      </c>
      <c r="T8" s="16">
        <f>D51</f>
        <v>0</v>
      </c>
      <c r="U8" s="17">
        <f>(0.029*T4)+(0.048*T5)</f>
        <v>0</v>
      </c>
      <c r="V8" s="20">
        <f t="shared" si="1"/>
        <v>0</v>
      </c>
      <c r="W8" s="18"/>
    </row>
    <row r="9" spans="1:23" ht="9.75" customHeight="1">
      <c r="A9" s="15" t="s">
        <v>15</v>
      </c>
      <c r="B9" s="59" t="s">
        <v>53</v>
      </c>
      <c r="C9" s="60"/>
      <c r="D9" s="52"/>
      <c r="E9" s="52"/>
      <c r="F9" s="52"/>
      <c r="G9" s="52"/>
      <c r="H9" s="52"/>
      <c r="I9" s="52"/>
      <c r="J9" s="52"/>
      <c r="K9" s="54"/>
      <c r="M9" s="15" t="s">
        <v>168</v>
      </c>
      <c r="N9" s="16">
        <f>B42</f>
        <v>0</v>
      </c>
      <c r="O9" s="17">
        <v>0.04</v>
      </c>
      <c r="P9" s="20">
        <f t="shared" si="0"/>
        <v>0</v>
      </c>
      <c r="Q9" s="18" t="s">
        <v>111</v>
      </c>
      <c r="S9" s="15" t="s">
        <v>246</v>
      </c>
      <c r="T9" s="16">
        <f>D52</f>
        <v>0</v>
      </c>
      <c r="U9" s="17">
        <f>(0.024*T4)+(0.015*T5)</f>
        <v>0</v>
      </c>
      <c r="V9" s="20">
        <f t="shared" si="1"/>
        <v>0</v>
      </c>
      <c r="W9" s="18"/>
    </row>
    <row r="10" spans="1:23" ht="9.75" customHeight="1">
      <c r="A10" s="45" t="s">
        <v>7</v>
      </c>
      <c r="B10" s="110" t="s">
        <v>80</v>
      </c>
      <c r="C10" s="52"/>
      <c r="D10" s="52"/>
      <c r="E10" s="52"/>
      <c r="F10" s="52"/>
      <c r="G10" s="53" t="s">
        <v>81</v>
      </c>
      <c r="H10" s="52"/>
      <c r="I10" s="52"/>
      <c r="J10" s="46"/>
      <c r="K10" s="47"/>
      <c r="M10" s="15" t="s">
        <v>96</v>
      </c>
      <c r="N10" s="16">
        <f>B41</f>
        <v>0</v>
      </c>
      <c r="O10" s="17">
        <v>0.01</v>
      </c>
      <c r="P10" s="20">
        <f t="shared" si="0"/>
        <v>0</v>
      </c>
      <c r="Q10" s="18"/>
      <c r="S10" s="15" t="s">
        <v>247</v>
      </c>
      <c r="T10" s="16">
        <f>D53</f>
        <v>0</v>
      </c>
      <c r="U10" s="20">
        <f>(T4*0.021)+(T5*0.042)</f>
        <v>0</v>
      </c>
      <c r="V10" s="20">
        <f t="shared" si="1"/>
        <v>0</v>
      </c>
      <c r="W10" s="18" t="s">
        <v>138</v>
      </c>
    </row>
    <row r="11" spans="1:23" ht="9.75" customHeight="1" thickBot="1">
      <c r="A11" s="61" t="s">
        <v>8</v>
      </c>
      <c r="B11" s="111" t="s">
        <v>82</v>
      </c>
      <c r="C11" s="62"/>
      <c r="D11" s="62"/>
      <c r="E11" s="62"/>
      <c r="F11" s="62"/>
      <c r="G11" s="112" t="s">
        <v>83</v>
      </c>
      <c r="H11" s="62"/>
      <c r="I11" s="62"/>
      <c r="J11" s="62"/>
      <c r="K11" s="63"/>
      <c r="M11" s="15" t="s">
        <v>97</v>
      </c>
      <c r="N11" s="16">
        <f>D41</f>
        <v>0</v>
      </c>
      <c r="O11" s="17">
        <v>0.01</v>
      </c>
      <c r="P11" s="20">
        <f t="shared" si="0"/>
        <v>0</v>
      </c>
      <c r="Q11" s="21"/>
      <c r="S11" s="15" t="s">
        <v>248</v>
      </c>
      <c r="T11" s="16">
        <f>D54</f>
        <v>0</v>
      </c>
      <c r="U11" s="20">
        <f>(T4*0.06)+(T5*0.12)</f>
        <v>0</v>
      </c>
      <c r="V11" s="20">
        <f t="shared" si="1"/>
        <v>0</v>
      </c>
      <c r="W11" s="18" t="s">
        <v>137</v>
      </c>
    </row>
    <row r="12" spans="1:23" ht="9.75" customHeight="1" thickBo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M12" s="15" t="s">
        <v>112</v>
      </c>
      <c r="N12" s="19">
        <v>1</v>
      </c>
      <c r="O12" s="20">
        <f>D77</f>
        <v>0</v>
      </c>
      <c r="P12" s="20">
        <f t="shared" si="0"/>
        <v>0</v>
      </c>
      <c r="Q12" s="18" t="s">
        <v>183</v>
      </c>
      <c r="S12" s="22" t="s">
        <v>98</v>
      </c>
      <c r="T12" s="23">
        <v>0</v>
      </c>
      <c r="U12" s="24">
        <v>0</v>
      </c>
      <c r="V12" s="20">
        <f t="shared" si="1"/>
        <v>0</v>
      </c>
      <c r="W12" s="21" t="s">
        <v>141</v>
      </c>
    </row>
    <row r="13" spans="1:23" ht="9.75" customHeight="1" thickBot="1">
      <c r="A13" s="113" t="s">
        <v>165</v>
      </c>
      <c r="B13" s="114"/>
      <c r="C13" s="115"/>
      <c r="D13" s="115"/>
      <c r="E13" s="115"/>
      <c r="F13" s="115"/>
      <c r="G13" s="115"/>
      <c r="H13" s="115"/>
      <c r="I13" s="115"/>
      <c r="J13" s="115"/>
      <c r="K13" s="140"/>
      <c r="M13" s="15" t="s">
        <v>179</v>
      </c>
      <c r="N13" s="16">
        <f>B25</f>
        <v>0</v>
      </c>
      <c r="O13" s="17">
        <v>0.025</v>
      </c>
      <c r="P13" s="20">
        <f t="shared" si="0"/>
        <v>0</v>
      </c>
      <c r="Q13" s="21" t="s">
        <v>63</v>
      </c>
      <c r="S13" s="39" t="s">
        <v>139</v>
      </c>
      <c r="T13" s="16"/>
      <c r="U13" s="17"/>
      <c r="V13" s="173">
        <f>SUM(V6:V12)</f>
        <v>0</v>
      </c>
      <c r="W13" s="18" t="s">
        <v>216</v>
      </c>
    </row>
    <row r="14" spans="1:23" ht="9.75" customHeight="1" thickBot="1">
      <c r="A14" s="128" t="s">
        <v>16</v>
      </c>
      <c r="B14" s="129" t="s">
        <v>17</v>
      </c>
      <c r="C14" s="130"/>
      <c r="D14" s="125"/>
      <c r="E14" s="125"/>
      <c r="F14" s="125"/>
      <c r="G14" s="117"/>
      <c r="H14" s="117"/>
      <c r="I14" s="117"/>
      <c r="J14" s="118"/>
      <c r="K14" s="131"/>
      <c r="M14" s="22" t="s">
        <v>98</v>
      </c>
      <c r="N14" s="23">
        <v>0</v>
      </c>
      <c r="O14" s="24">
        <v>0</v>
      </c>
      <c r="P14" s="20">
        <f t="shared" si="0"/>
        <v>0</v>
      </c>
      <c r="Q14" s="21" t="s">
        <v>64</v>
      </c>
      <c r="S14" s="11" t="s">
        <v>73</v>
      </c>
      <c r="T14" s="12" t="s">
        <v>66</v>
      </c>
      <c r="U14" s="12" t="s">
        <v>67</v>
      </c>
      <c r="V14" s="13" t="s">
        <v>68</v>
      </c>
      <c r="W14" s="14" t="s">
        <v>62</v>
      </c>
    </row>
    <row r="15" spans="1:23" ht="9.75" customHeight="1" thickBot="1">
      <c r="A15" s="48" t="s">
        <v>91</v>
      </c>
      <c r="B15" s="124">
        <v>0</v>
      </c>
      <c r="C15" s="229" t="s">
        <v>18</v>
      </c>
      <c r="D15" s="85"/>
      <c r="E15" s="69"/>
      <c r="F15" s="69"/>
      <c r="G15" s="86" t="s">
        <v>180</v>
      </c>
      <c r="H15" s="69"/>
      <c r="I15" s="69"/>
      <c r="J15" s="50"/>
      <c r="K15" s="65"/>
      <c r="M15" s="39" t="s">
        <v>125</v>
      </c>
      <c r="N15" s="26"/>
      <c r="O15" s="27"/>
      <c r="P15" s="163">
        <f>SUM(P4:P14)</f>
        <v>0.15000000000000002</v>
      </c>
      <c r="Q15" s="18"/>
      <c r="S15" s="15" t="s">
        <v>140</v>
      </c>
      <c r="T15" s="31">
        <f>5/60</f>
        <v>0.08333333333333333</v>
      </c>
      <c r="U15" s="20">
        <f>SUM(V6:V9)</f>
        <v>0</v>
      </c>
      <c r="V15" s="20">
        <f>T15*U15</f>
        <v>0</v>
      </c>
      <c r="W15" s="18" t="s">
        <v>209</v>
      </c>
    </row>
    <row r="16" spans="1:23" ht="9.75" customHeight="1" thickBot="1">
      <c r="A16" s="48" t="s">
        <v>19</v>
      </c>
      <c r="B16" s="124">
        <v>0</v>
      </c>
      <c r="C16" s="229" t="s">
        <v>21</v>
      </c>
      <c r="D16" s="70"/>
      <c r="E16" s="70"/>
      <c r="F16" s="70"/>
      <c r="G16" s="70"/>
      <c r="H16" s="69"/>
      <c r="I16" s="69"/>
      <c r="J16" s="50"/>
      <c r="K16" s="65"/>
      <c r="M16" s="147" t="s">
        <v>65</v>
      </c>
      <c r="N16" s="81"/>
      <c r="O16" s="148"/>
      <c r="P16" s="149">
        <f>SUM(P13:P14)</f>
        <v>0</v>
      </c>
      <c r="Q16" s="150" t="s">
        <v>108</v>
      </c>
      <c r="S16" s="15" t="s">
        <v>142</v>
      </c>
      <c r="T16" s="31">
        <f>2</f>
        <v>2</v>
      </c>
      <c r="U16" s="20">
        <f>V10</f>
        <v>0</v>
      </c>
      <c r="V16" s="20">
        <f>T16*U16</f>
        <v>0</v>
      </c>
      <c r="W16" s="18" t="s">
        <v>210</v>
      </c>
    </row>
    <row r="17" spans="1:23" ht="9.75" customHeight="1" thickBot="1">
      <c r="A17" s="48" t="s">
        <v>12</v>
      </c>
      <c r="B17" s="124">
        <v>0</v>
      </c>
      <c r="C17" s="229" t="s">
        <v>21</v>
      </c>
      <c r="D17" s="85"/>
      <c r="E17" s="69"/>
      <c r="F17" s="85"/>
      <c r="G17" s="69"/>
      <c r="H17" s="89"/>
      <c r="I17" s="70"/>
      <c r="J17" s="50"/>
      <c r="K17" s="66"/>
      <c r="M17" s="11" t="s">
        <v>73</v>
      </c>
      <c r="N17" s="12" t="s">
        <v>66</v>
      </c>
      <c r="O17" s="12" t="s">
        <v>67</v>
      </c>
      <c r="P17" s="13" t="s">
        <v>68</v>
      </c>
      <c r="Q17" s="14" t="s">
        <v>62</v>
      </c>
      <c r="S17" s="15" t="s">
        <v>143</v>
      </c>
      <c r="T17" s="31">
        <f>5/60</f>
        <v>0.08333333333333333</v>
      </c>
      <c r="U17" s="20">
        <f>V11</f>
        <v>0</v>
      </c>
      <c r="V17" s="20">
        <f>T17*U17</f>
        <v>0</v>
      </c>
      <c r="W17" s="18" t="s">
        <v>211</v>
      </c>
    </row>
    <row r="18" spans="1:23" ht="9.75" customHeight="1" thickBot="1">
      <c r="A18" s="48" t="s">
        <v>13</v>
      </c>
      <c r="B18" s="124">
        <v>0</v>
      </c>
      <c r="C18" s="229" t="s">
        <v>21</v>
      </c>
      <c r="D18" s="85"/>
      <c r="E18" s="69"/>
      <c r="F18" s="85"/>
      <c r="G18" s="69"/>
      <c r="H18" s="87"/>
      <c r="I18" s="70"/>
      <c r="J18" s="50"/>
      <c r="K18" s="66"/>
      <c r="M18" s="15" t="s">
        <v>123</v>
      </c>
      <c r="N18" s="31">
        <f>(12+1)*1.5</f>
        <v>19.5</v>
      </c>
      <c r="O18" s="20">
        <f>P15</f>
        <v>0.15000000000000002</v>
      </c>
      <c r="P18" s="234">
        <f>N18*O18</f>
        <v>2.9250000000000003</v>
      </c>
      <c r="Q18" s="18" t="s">
        <v>204</v>
      </c>
      <c r="S18" s="15" t="s">
        <v>177</v>
      </c>
      <c r="T18" s="31">
        <v>12</v>
      </c>
      <c r="U18" s="20">
        <f>V12</f>
        <v>0</v>
      </c>
      <c r="V18" s="20">
        <f>T18*U18</f>
        <v>0</v>
      </c>
      <c r="W18" s="18" t="s">
        <v>145</v>
      </c>
    </row>
    <row r="19" spans="1:23" ht="9.75" customHeight="1" thickBot="1">
      <c r="A19" s="48" t="s">
        <v>22</v>
      </c>
      <c r="B19" s="124">
        <v>0</v>
      </c>
      <c r="C19" s="229" t="s">
        <v>21</v>
      </c>
      <c r="D19" s="87"/>
      <c r="E19" s="70"/>
      <c r="F19" s="87"/>
      <c r="G19" s="70"/>
      <c r="H19" s="85"/>
      <c r="I19" s="69"/>
      <c r="J19" s="50"/>
      <c r="K19" s="66"/>
      <c r="M19" s="15" t="s">
        <v>124</v>
      </c>
      <c r="N19" s="31">
        <f>1*1.5</f>
        <v>1.5</v>
      </c>
      <c r="O19" s="19">
        <f>1*0.01</f>
        <v>0.01</v>
      </c>
      <c r="P19" s="234">
        <f>N19*O19</f>
        <v>0.015</v>
      </c>
      <c r="Q19" s="18" t="s">
        <v>187</v>
      </c>
      <c r="S19" s="15" t="s">
        <v>208</v>
      </c>
      <c r="T19" s="19"/>
      <c r="U19" s="19"/>
      <c r="V19" s="20">
        <f>SUM(V15:V18)</f>
        <v>0</v>
      </c>
      <c r="W19" s="18"/>
    </row>
    <row r="20" spans="1:23" ht="9.75" customHeight="1" thickBot="1">
      <c r="A20" s="48" t="s">
        <v>23</v>
      </c>
      <c r="B20" s="124">
        <v>0</v>
      </c>
      <c r="C20" s="229" t="s">
        <v>21</v>
      </c>
      <c r="D20" s="91"/>
      <c r="E20" s="70"/>
      <c r="F20" s="87"/>
      <c r="G20" s="70"/>
      <c r="H20" s="87"/>
      <c r="I20" s="70"/>
      <c r="J20" s="50"/>
      <c r="K20" s="66"/>
      <c r="M20" s="32" t="s">
        <v>69</v>
      </c>
      <c r="N20" s="33"/>
      <c r="O20" s="34"/>
      <c r="P20" s="235">
        <f>SUM(P18:P19)</f>
        <v>2.9400000000000004</v>
      </c>
      <c r="Q20" s="38"/>
      <c r="S20" s="15" t="s">
        <v>146</v>
      </c>
      <c r="T20" s="19"/>
      <c r="U20" s="19"/>
      <c r="V20" s="20">
        <f>V19*0.5</f>
        <v>0</v>
      </c>
      <c r="W20" s="18" t="s">
        <v>148</v>
      </c>
    </row>
    <row r="21" spans="1:23" ht="9.75" customHeight="1" thickBot="1">
      <c r="A21" s="48" t="s">
        <v>99</v>
      </c>
      <c r="B21" s="137">
        <f>(2*B15)+B16+B17+B18+B19+B20</f>
        <v>0</v>
      </c>
      <c r="C21" s="231" t="s">
        <v>21</v>
      </c>
      <c r="D21" s="232">
        <f>(B21-16)/24</f>
        <v>-0.6666666666666666</v>
      </c>
      <c r="E21" s="67" t="s">
        <v>218</v>
      </c>
      <c r="F21" s="126"/>
      <c r="G21" s="138"/>
      <c r="H21" s="126"/>
      <c r="I21" s="248" t="s">
        <v>219</v>
      </c>
      <c r="J21" s="67"/>
      <c r="K21" s="68"/>
      <c r="M21" s="40" t="s">
        <v>70</v>
      </c>
      <c r="N21" s="35"/>
      <c r="O21" s="36"/>
      <c r="P21" s="236">
        <f>17-P20</f>
        <v>14.059999999999999</v>
      </c>
      <c r="Q21" s="37" t="s">
        <v>71</v>
      </c>
      <c r="S21" s="61" t="s">
        <v>147</v>
      </c>
      <c r="T21" s="179"/>
      <c r="U21" s="179"/>
      <c r="V21" s="180">
        <f>SUM(V19:V20)</f>
        <v>0</v>
      </c>
      <c r="W21" s="37" t="s">
        <v>159</v>
      </c>
    </row>
    <row r="22" spans="1:23" ht="9.75" customHeight="1" thickBot="1">
      <c r="A22" s="132" t="s">
        <v>85</v>
      </c>
      <c r="B22" s="124">
        <v>0</v>
      </c>
      <c r="C22" s="151" t="s">
        <v>86</v>
      </c>
      <c r="D22" s="124">
        <v>0</v>
      </c>
      <c r="E22" s="151" t="s">
        <v>87</v>
      </c>
      <c r="F22" s="124">
        <v>0</v>
      </c>
      <c r="G22" s="151" t="s">
        <v>88</v>
      </c>
      <c r="H22" s="124">
        <v>0</v>
      </c>
      <c r="I22" s="151" t="s">
        <v>89</v>
      </c>
      <c r="J22" s="139">
        <v>0</v>
      </c>
      <c r="K22" s="152" t="s">
        <v>90</v>
      </c>
      <c r="S22" s="29"/>
      <c r="T22" s="158"/>
      <c r="U22" s="159"/>
      <c r="V22" s="160"/>
      <c r="W22" s="161"/>
    </row>
    <row r="23" spans="1:23" s="1" customFormat="1" ht="9.75" customHeight="1" thickBot="1">
      <c r="A23" s="84" t="s">
        <v>186</v>
      </c>
      <c r="B23" s="123">
        <v>0</v>
      </c>
      <c r="C23" s="135" t="s">
        <v>24</v>
      </c>
      <c r="D23" s="133"/>
      <c r="E23" s="133" t="s">
        <v>185</v>
      </c>
      <c r="F23" s="125"/>
      <c r="G23" s="119"/>
      <c r="H23" s="125"/>
      <c r="I23" s="119"/>
      <c r="J23" s="122"/>
      <c r="K23" s="134"/>
      <c r="L23" s="6"/>
      <c r="M23" s="175" t="s">
        <v>222</v>
      </c>
      <c r="N23" s="176"/>
      <c r="O23" s="176"/>
      <c r="P23" s="177"/>
      <c r="Q23" s="178"/>
      <c r="S23" s="29"/>
      <c r="T23" s="158"/>
      <c r="U23" s="159"/>
      <c r="V23" s="160"/>
      <c r="W23" s="161"/>
    </row>
    <row r="24" spans="1:23" s="1" customFormat="1" ht="9.75" customHeight="1">
      <c r="A24" s="48" t="s">
        <v>25</v>
      </c>
      <c r="B24" s="155">
        <v>0</v>
      </c>
      <c r="C24" s="136" t="s">
        <v>26</v>
      </c>
      <c r="D24" s="53"/>
      <c r="E24" s="53" t="s">
        <v>84</v>
      </c>
      <c r="F24" s="52"/>
      <c r="G24" s="70"/>
      <c r="H24" s="52"/>
      <c r="I24" s="70"/>
      <c r="J24" s="50"/>
      <c r="K24" s="66"/>
      <c r="L24" s="6"/>
      <c r="M24" s="11" t="s">
        <v>58</v>
      </c>
      <c r="N24" s="12" t="s">
        <v>59</v>
      </c>
      <c r="O24" s="12" t="s">
        <v>60</v>
      </c>
      <c r="P24" s="13" t="s">
        <v>61</v>
      </c>
      <c r="Q24" s="14" t="s">
        <v>62</v>
      </c>
      <c r="S24" s="175" t="s">
        <v>223</v>
      </c>
      <c r="T24" s="176"/>
      <c r="U24" s="176"/>
      <c r="V24" s="177"/>
      <c r="W24" s="178"/>
    </row>
    <row r="25" spans="1:23" s="1" customFormat="1" ht="9.75" customHeight="1" thickBot="1">
      <c r="A25" s="147" t="s">
        <v>110</v>
      </c>
      <c r="B25" s="123">
        <v>0</v>
      </c>
      <c r="C25" s="153" t="s">
        <v>178</v>
      </c>
      <c r="D25" s="154"/>
      <c r="E25" s="154"/>
      <c r="F25" s="157"/>
      <c r="G25" s="156" t="s">
        <v>109</v>
      </c>
      <c r="H25" s="148"/>
      <c r="I25" s="156"/>
      <c r="J25" s="153"/>
      <c r="K25" s="83"/>
      <c r="L25" s="6"/>
      <c r="M25" s="15" t="s">
        <v>132</v>
      </c>
      <c r="N25" s="23">
        <v>0</v>
      </c>
      <c r="O25" s="170"/>
      <c r="P25" s="171"/>
      <c r="Q25" s="18" t="s">
        <v>133</v>
      </c>
      <c r="S25" s="11" t="s">
        <v>58</v>
      </c>
      <c r="T25" s="12" t="s">
        <v>59</v>
      </c>
      <c r="U25" s="12" t="s">
        <v>60</v>
      </c>
      <c r="V25" s="13" t="s">
        <v>61</v>
      </c>
      <c r="W25" s="14" t="s">
        <v>62</v>
      </c>
    </row>
    <row r="26" spans="1:23" ht="9.75" customHeight="1">
      <c r="A26" s="71" t="s">
        <v>27</v>
      </c>
      <c r="B26" s="72"/>
      <c r="C26" s="29"/>
      <c r="D26" s="29"/>
      <c r="E26" s="28"/>
      <c r="F26" s="28"/>
      <c r="G26" s="73"/>
      <c r="H26" s="73"/>
      <c r="I26" s="28"/>
      <c r="J26" s="28"/>
      <c r="K26" s="74"/>
      <c r="M26" s="15" t="s">
        <v>132</v>
      </c>
      <c r="N26" s="23">
        <v>0</v>
      </c>
      <c r="O26" s="170"/>
      <c r="P26" s="171"/>
      <c r="Q26" s="18" t="s">
        <v>134</v>
      </c>
      <c r="S26" s="15" t="s">
        <v>132</v>
      </c>
      <c r="T26" s="23">
        <v>0</v>
      </c>
      <c r="U26" s="170"/>
      <c r="V26" s="171"/>
      <c r="W26" s="18" t="s">
        <v>133</v>
      </c>
    </row>
    <row r="27" spans="1:23" s="1" customFormat="1" ht="9.75" customHeight="1" thickBot="1">
      <c r="A27" s="78" t="s">
        <v>28</v>
      </c>
      <c r="B27" s="79"/>
      <c r="C27" s="80"/>
      <c r="D27" s="81"/>
      <c r="E27" s="82"/>
      <c r="F27" s="81"/>
      <c r="G27" s="82"/>
      <c r="H27" s="81"/>
      <c r="I27" s="82"/>
      <c r="J27" s="81"/>
      <c r="K27" s="83"/>
      <c r="L27" s="6"/>
      <c r="M27" s="15" t="s">
        <v>135</v>
      </c>
      <c r="N27" s="16">
        <f>B49+D49+F49+H49</f>
        <v>0</v>
      </c>
      <c r="O27" s="17">
        <v>0.03</v>
      </c>
      <c r="P27" s="20">
        <f aca="true" t="shared" si="2" ref="P27:P32">N27*O27</f>
        <v>0</v>
      </c>
      <c r="Q27" s="21"/>
      <c r="S27" s="15" t="s">
        <v>132</v>
      </c>
      <c r="T27" s="23">
        <v>0</v>
      </c>
      <c r="U27" s="170"/>
      <c r="V27" s="171"/>
      <c r="W27" s="18" t="s">
        <v>134</v>
      </c>
    </row>
    <row r="28" spans="1:23" s="1" customFormat="1" ht="9.75" customHeight="1" thickBot="1">
      <c r="A28" s="72"/>
      <c r="B28" s="75"/>
      <c r="C28" s="76"/>
      <c r="D28" s="28"/>
      <c r="E28" s="77"/>
      <c r="F28" s="28"/>
      <c r="G28" s="77"/>
      <c r="H28" s="28"/>
      <c r="I28" s="77"/>
      <c r="J28" s="28"/>
      <c r="K28" s="28"/>
      <c r="L28" s="6"/>
      <c r="M28" s="15" t="s">
        <v>249</v>
      </c>
      <c r="N28" s="16">
        <f>B50+D50+F50+H50</f>
        <v>0</v>
      </c>
      <c r="O28" s="17">
        <v>0.03</v>
      </c>
      <c r="P28" s="20">
        <f t="shared" si="2"/>
        <v>0</v>
      </c>
      <c r="Q28" s="18"/>
      <c r="S28" s="15" t="s">
        <v>230</v>
      </c>
      <c r="T28" s="16">
        <f>F49</f>
        <v>0</v>
      </c>
      <c r="U28" s="17">
        <v>0.026</v>
      </c>
      <c r="V28" s="20">
        <f aca="true" t="shared" si="3" ref="V28:V34">T28*U28</f>
        <v>0</v>
      </c>
      <c r="W28" s="21"/>
    </row>
    <row r="29" spans="1:23" s="1" customFormat="1" ht="9.75" customHeight="1" thickBot="1">
      <c r="A29" s="7" t="s">
        <v>170</v>
      </c>
      <c r="B29" s="144"/>
      <c r="C29" s="145"/>
      <c r="D29" s="145"/>
      <c r="E29" s="145"/>
      <c r="F29" s="145"/>
      <c r="G29" s="145"/>
      <c r="H29" s="145"/>
      <c r="I29" s="145"/>
      <c r="J29" s="145"/>
      <c r="K29" s="146"/>
      <c r="L29" s="6"/>
      <c r="M29" s="15" t="s">
        <v>250</v>
      </c>
      <c r="N29" s="16">
        <f>B51+D51+F51+H51</f>
        <v>0</v>
      </c>
      <c r="O29" s="17">
        <f>(0.029*N25)+(0.048*N26)</f>
        <v>0</v>
      </c>
      <c r="P29" s="20">
        <f t="shared" si="2"/>
        <v>0</v>
      </c>
      <c r="Q29" s="18"/>
      <c r="S29" s="15" t="s">
        <v>259</v>
      </c>
      <c r="T29" s="16">
        <f>F50</f>
        <v>0</v>
      </c>
      <c r="U29" s="17">
        <v>0.03</v>
      </c>
      <c r="V29" s="20">
        <f t="shared" si="3"/>
        <v>0</v>
      </c>
      <c r="W29" s="18"/>
    </row>
    <row r="30" spans="1:23" ht="9.75" customHeight="1" thickBot="1">
      <c r="A30" s="141" t="s">
        <v>29</v>
      </c>
      <c r="B30" s="124">
        <v>0</v>
      </c>
      <c r="C30" s="228" t="s">
        <v>21</v>
      </c>
      <c r="D30" s="121"/>
      <c r="E30" s="142"/>
      <c r="F30" s="121"/>
      <c r="G30" s="143" t="s">
        <v>30</v>
      </c>
      <c r="H30" s="120"/>
      <c r="I30" s="121"/>
      <c r="J30" s="121"/>
      <c r="K30" s="134"/>
      <c r="M30" s="15" t="s">
        <v>136</v>
      </c>
      <c r="N30" s="16">
        <f>B53+D53+F53+H53</f>
        <v>0</v>
      </c>
      <c r="O30" s="20">
        <f>(N25*0.21)+(N26*0.42)</f>
        <v>0</v>
      </c>
      <c r="P30" s="20">
        <f t="shared" si="2"/>
        <v>0</v>
      </c>
      <c r="Q30" s="18" t="s">
        <v>138</v>
      </c>
      <c r="S30" s="15" t="s">
        <v>260</v>
      </c>
      <c r="T30" s="16">
        <f>F51</f>
        <v>0</v>
      </c>
      <c r="U30" s="17">
        <f>(0.029*T26)+(0.048*T27)</f>
        <v>0</v>
      </c>
      <c r="V30" s="20">
        <f t="shared" si="3"/>
        <v>0</v>
      </c>
      <c r="W30" s="18"/>
    </row>
    <row r="31" spans="1:23" ht="9.75" customHeight="1" thickBot="1">
      <c r="A31" s="48" t="s">
        <v>31</v>
      </c>
      <c r="B31" s="124">
        <v>0</v>
      </c>
      <c r="C31" s="229" t="s">
        <v>21</v>
      </c>
      <c r="D31" s="87"/>
      <c r="E31" s="56"/>
      <c r="F31" s="87"/>
      <c r="G31" s="88" t="s">
        <v>32</v>
      </c>
      <c r="H31" s="89"/>
      <c r="I31" s="87"/>
      <c r="J31" s="87"/>
      <c r="K31" s="66"/>
      <c r="M31" s="15" t="s">
        <v>144</v>
      </c>
      <c r="N31" s="16">
        <f>B61+D61+F61+H61</f>
        <v>0</v>
      </c>
      <c r="O31" s="20">
        <f>(N25*0.06)+(N26*0.12)</f>
        <v>0</v>
      </c>
      <c r="P31" s="20">
        <f t="shared" si="2"/>
        <v>0</v>
      </c>
      <c r="Q31" s="18" t="s">
        <v>137</v>
      </c>
      <c r="S31" s="15" t="s">
        <v>261</v>
      </c>
      <c r="T31" s="16">
        <f>F52</f>
        <v>0</v>
      </c>
      <c r="U31" s="17">
        <f>(0.024*T26)+(0.015*T27)</f>
        <v>0</v>
      </c>
      <c r="V31" s="20">
        <f t="shared" si="3"/>
        <v>0</v>
      </c>
      <c r="W31" s="18"/>
    </row>
    <row r="32" spans="1:23" ht="9.75" customHeight="1" thickBot="1">
      <c r="A32" s="48" t="s">
        <v>33</v>
      </c>
      <c r="B32" s="124">
        <v>0</v>
      </c>
      <c r="C32" s="229" t="s">
        <v>20</v>
      </c>
      <c r="D32" s="87"/>
      <c r="E32" s="56"/>
      <c r="F32" s="87"/>
      <c r="G32" s="88" t="s">
        <v>34</v>
      </c>
      <c r="H32" s="89"/>
      <c r="I32" s="87"/>
      <c r="J32" s="87"/>
      <c r="K32" s="66"/>
      <c r="M32" s="22" t="s">
        <v>98</v>
      </c>
      <c r="N32" s="23">
        <v>0</v>
      </c>
      <c r="O32" s="24">
        <v>0</v>
      </c>
      <c r="P32" s="20">
        <f t="shared" si="2"/>
        <v>0</v>
      </c>
      <c r="Q32" s="21" t="s">
        <v>141</v>
      </c>
      <c r="S32" s="15" t="s">
        <v>262</v>
      </c>
      <c r="T32" s="16">
        <f>F53</f>
        <v>0</v>
      </c>
      <c r="U32" s="20">
        <f>(T26*0.021)+(T27*0.042)</f>
        <v>0</v>
      </c>
      <c r="V32" s="20">
        <f t="shared" si="3"/>
        <v>0</v>
      </c>
      <c r="W32" s="18" t="s">
        <v>138</v>
      </c>
    </row>
    <row r="33" spans="1:23" ht="9.75" customHeight="1" thickBot="1">
      <c r="A33" s="48" t="s">
        <v>35</v>
      </c>
      <c r="B33" s="124">
        <v>0</v>
      </c>
      <c r="C33" s="229" t="s">
        <v>20</v>
      </c>
      <c r="D33" s="87"/>
      <c r="E33" s="56"/>
      <c r="F33" s="87"/>
      <c r="G33" s="88" t="s">
        <v>36</v>
      </c>
      <c r="H33" s="89"/>
      <c r="I33" s="87"/>
      <c r="J33" s="87"/>
      <c r="K33" s="66"/>
      <c r="M33" s="39" t="s">
        <v>139</v>
      </c>
      <c r="N33" s="16"/>
      <c r="O33" s="17"/>
      <c r="P33" s="173">
        <f>SUM(P27:P32)</f>
        <v>0</v>
      </c>
      <c r="Q33" s="21"/>
      <c r="S33" s="15" t="s">
        <v>263</v>
      </c>
      <c r="T33" s="16">
        <f>F54</f>
        <v>0</v>
      </c>
      <c r="U33" s="20">
        <f>(T26*0.06)+(T27*0.12)</f>
        <v>0</v>
      </c>
      <c r="V33" s="20">
        <f t="shared" si="3"/>
        <v>0</v>
      </c>
      <c r="W33" s="18" t="s">
        <v>137</v>
      </c>
    </row>
    <row r="34" spans="1:23" ht="9.75" customHeight="1" thickBot="1">
      <c r="A34" s="48" t="s">
        <v>54</v>
      </c>
      <c r="B34" s="124">
        <v>0</v>
      </c>
      <c r="C34" s="229" t="s">
        <v>20</v>
      </c>
      <c r="D34" s="87"/>
      <c r="E34" s="56"/>
      <c r="F34" s="87"/>
      <c r="G34" s="88" t="s">
        <v>75</v>
      </c>
      <c r="H34" s="89"/>
      <c r="I34" s="87"/>
      <c r="J34" s="87"/>
      <c r="K34" s="66"/>
      <c r="M34" s="11" t="s">
        <v>73</v>
      </c>
      <c r="N34" s="12" t="s">
        <v>66</v>
      </c>
      <c r="O34" s="12" t="s">
        <v>67</v>
      </c>
      <c r="P34" s="13" t="s">
        <v>68</v>
      </c>
      <c r="Q34" s="14" t="s">
        <v>62</v>
      </c>
      <c r="S34" s="22" t="s">
        <v>98</v>
      </c>
      <c r="T34" s="23">
        <v>0</v>
      </c>
      <c r="U34" s="24">
        <v>0</v>
      </c>
      <c r="V34" s="20">
        <f t="shared" si="3"/>
        <v>0</v>
      </c>
      <c r="W34" s="21" t="s">
        <v>141</v>
      </c>
    </row>
    <row r="35" spans="1:23" ht="9.75" customHeight="1" thickBot="1">
      <c r="A35" s="48" t="s">
        <v>100</v>
      </c>
      <c r="B35" s="124">
        <v>0</v>
      </c>
      <c r="C35" s="229" t="s">
        <v>20</v>
      </c>
      <c r="D35" s="87"/>
      <c r="E35" s="56"/>
      <c r="F35" s="87"/>
      <c r="G35" s="88" t="s">
        <v>166</v>
      </c>
      <c r="H35" s="89"/>
      <c r="I35" s="87"/>
      <c r="J35" s="87"/>
      <c r="K35" s="66"/>
      <c r="M35" s="15" t="s">
        <v>140</v>
      </c>
      <c r="N35" s="31">
        <f>5/60</f>
        <v>0.08333333333333333</v>
      </c>
      <c r="O35" s="20">
        <f>P27+P28+P29</f>
        <v>0</v>
      </c>
      <c r="P35" s="20">
        <f>N35*O35</f>
        <v>0</v>
      </c>
      <c r="Q35" s="18" t="s">
        <v>209</v>
      </c>
      <c r="S35" s="39" t="s">
        <v>139</v>
      </c>
      <c r="T35" s="16"/>
      <c r="U35" s="17"/>
      <c r="V35" s="173">
        <f>SUM(V28:V34)</f>
        <v>0</v>
      </c>
      <c r="W35" s="18" t="s">
        <v>215</v>
      </c>
    </row>
    <row r="36" spans="1:23" ht="9.75" customHeight="1" thickBot="1">
      <c r="A36" s="48" t="s">
        <v>37</v>
      </c>
      <c r="B36" s="124">
        <v>0</v>
      </c>
      <c r="C36" s="229" t="s">
        <v>21</v>
      </c>
      <c r="D36" s="87"/>
      <c r="E36" s="56"/>
      <c r="F36" s="87"/>
      <c r="G36" s="88" t="s">
        <v>38</v>
      </c>
      <c r="H36" s="89"/>
      <c r="I36" s="87"/>
      <c r="J36" s="87"/>
      <c r="K36" s="66"/>
      <c r="M36" s="15" t="s">
        <v>142</v>
      </c>
      <c r="N36" s="31">
        <f>2</f>
        <v>2</v>
      </c>
      <c r="O36" s="20">
        <f>P30</f>
        <v>0</v>
      </c>
      <c r="P36" s="20">
        <f>N36*O36</f>
        <v>0</v>
      </c>
      <c r="Q36" s="18" t="s">
        <v>210</v>
      </c>
      <c r="S36" s="11" t="s">
        <v>73</v>
      </c>
      <c r="T36" s="12" t="s">
        <v>66</v>
      </c>
      <c r="U36" s="12" t="s">
        <v>67</v>
      </c>
      <c r="V36" s="13" t="s">
        <v>68</v>
      </c>
      <c r="W36" s="14" t="s">
        <v>62</v>
      </c>
    </row>
    <row r="37" spans="1:23" ht="9.75" customHeight="1" thickBot="1">
      <c r="A37" s="48" t="s">
        <v>39</v>
      </c>
      <c r="B37" s="127">
        <f>B30+B31+(4*B32)+(4*B33)+(4*B34)+B36</f>
        <v>0</v>
      </c>
      <c r="C37" s="230" t="s">
        <v>21</v>
      </c>
      <c r="D37" s="87"/>
      <c r="E37" s="87"/>
      <c r="F37" s="87"/>
      <c r="G37" s="88" t="s">
        <v>40</v>
      </c>
      <c r="H37" s="89"/>
      <c r="I37" s="87"/>
      <c r="J37" s="87"/>
      <c r="K37" s="66"/>
      <c r="M37" s="15" t="s">
        <v>143</v>
      </c>
      <c r="N37" s="31">
        <f>5/60</f>
        <v>0.08333333333333333</v>
      </c>
      <c r="O37" s="20">
        <f>P31</f>
        <v>0</v>
      </c>
      <c r="P37" s="20">
        <f>N37*O37</f>
        <v>0</v>
      </c>
      <c r="Q37" s="18" t="s">
        <v>211</v>
      </c>
      <c r="S37" s="15" t="s">
        <v>140</v>
      </c>
      <c r="T37" s="31">
        <f>5/60</f>
        <v>0.08333333333333333</v>
      </c>
      <c r="U37" s="20">
        <f>SUM(V28:V31)</f>
        <v>0</v>
      </c>
      <c r="V37" s="20">
        <f>T37*U37</f>
        <v>0</v>
      </c>
      <c r="W37" s="18" t="s">
        <v>209</v>
      </c>
    </row>
    <row r="38" spans="1:23" s="1" customFormat="1" ht="9.75" customHeight="1" thickBot="1">
      <c r="A38" s="48" t="s">
        <v>41</v>
      </c>
      <c r="B38" s="233">
        <v>0</v>
      </c>
      <c r="C38" s="50" t="s">
        <v>220</v>
      </c>
      <c r="D38" s="29"/>
      <c r="E38" s="29"/>
      <c r="F38" s="87"/>
      <c r="G38" s="88" t="s">
        <v>42</v>
      </c>
      <c r="H38" s="87"/>
      <c r="I38" s="87"/>
      <c r="J38" s="87"/>
      <c r="K38" s="66"/>
      <c r="L38" s="6"/>
      <c r="M38" s="15" t="s">
        <v>177</v>
      </c>
      <c r="N38" s="31">
        <v>12</v>
      </c>
      <c r="O38" s="20">
        <f>P32</f>
        <v>0</v>
      </c>
      <c r="P38" s="20">
        <f>N38*O38</f>
        <v>0</v>
      </c>
      <c r="Q38" s="18" t="s">
        <v>145</v>
      </c>
      <c r="S38" s="15" t="s">
        <v>142</v>
      </c>
      <c r="T38" s="31">
        <f>2</f>
        <v>2</v>
      </c>
      <c r="U38" s="20">
        <f>V32</f>
        <v>0</v>
      </c>
      <c r="V38" s="20">
        <f>T38*U38</f>
        <v>0</v>
      </c>
      <c r="W38" s="18" t="s">
        <v>210</v>
      </c>
    </row>
    <row r="39" spans="1:23" s="1" customFormat="1" ht="9.75" customHeight="1" thickBot="1">
      <c r="A39" s="48" t="s">
        <v>43</v>
      </c>
      <c r="B39" s="124">
        <v>0</v>
      </c>
      <c r="C39" s="50" t="s">
        <v>10</v>
      </c>
      <c r="D39" s="139">
        <v>0</v>
      </c>
      <c r="E39" s="50" t="s">
        <v>9</v>
      </c>
      <c r="F39" s="56"/>
      <c r="G39" s="88" t="s">
        <v>55</v>
      </c>
      <c r="H39" s="89"/>
      <c r="I39" s="87"/>
      <c r="J39" s="87"/>
      <c r="K39" s="66"/>
      <c r="L39" s="6"/>
      <c r="M39" s="15" t="s">
        <v>208</v>
      </c>
      <c r="N39" s="19"/>
      <c r="O39" s="19"/>
      <c r="P39" s="20">
        <f>SUM(P35:P38)</f>
        <v>0</v>
      </c>
      <c r="Q39" s="18"/>
      <c r="S39" s="15" t="s">
        <v>143</v>
      </c>
      <c r="T39" s="31">
        <f>5/60</f>
        <v>0.08333333333333333</v>
      </c>
      <c r="U39" s="20">
        <f>V33</f>
        <v>0</v>
      </c>
      <c r="V39" s="20">
        <f>T39*U39</f>
        <v>0</v>
      </c>
      <c r="W39" s="18" t="s">
        <v>211</v>
      </c>
    </row>
    <row r="40" spans="1:23" s="1" customFormat="1" ht="9.75" customHeight="1" thickBot="1">
      <c r="A40" s="90" t="s">
        <v>104</v>
      </c>
      <c r="B40" s="124">
        <v>0</v>
      </c>
      <c r="C40" s="67" t="s">
        <v>56</v>
      </c>
      <c r="D40" s="139">
        <v>0</v>
      </c>
      <c r="E40" s="67" t="s">
        <v>101</v>
      </c>
      <c r="F40" s="56"/>
      <c r="G40" s="92" t="s">
        <v>233</v>
      </c>
      <c r="H40" s="93"/>
      <c r="I40" s="91"/>
      <c r="J40" s="91"/>
      <c r="K40" s="68"/>
      <c r="L40" s="6"/>
      <c r="M40" s="15" t="s">
        <v>146</v>
      </c>
      <c r="N40" s="19"/>
      <c r="O40" s="19"/>
      <c r="P40" s="20">
        <f>P39*0.5</f>
        <v>0</v>
      </c>
      <c r="Q40" s="18" t="s">
        <v>148</v>
      </c>
      <c r="S40" s="15" t="s">
        <v>177</v>
      </c>
      <c r="T40" s="31">
        <v>12</v>
      </c>
      <c r="U40" s="20">
        <f>V34</f>
        <v>0</v>
      </c>
      <c r="V40" s="20">
        <f>T40*U40</f>
        <v>0</v>
      </c>
      <c r="W40" s="18" t="s">
        <v>145</v>
      </c>
    </row>
    <row r="41" spans="1:23" s="1" customFormat="1" ht="9.75" customHeight="1" thickBot="1">
      <c r="A41" s="90" t="s">
        <v>103</v>
      </c>
      <c r="B41" s="225">
        <v>0</v>
      </c>
      <c r="C41" s="67" t="s">
        <v>105</v>
      </c>
      <c r="D41" s="226">
        <v>0</v>
      </c>
      <c r="E41" s="67" t="s">
        <v>44</v>
      </c>
      <c r="F41" s="57"/>
      <c r="G41" s="92" t="s">
        <v>102</v>
      </c>
      <c r="H41" s="93"/>
      <c r="I41" s="91"/>
      <c r="J41" s="91"/>
      <c r="K41" s="68"/>
      <c r="L41" s="6"/>
      <c r="M41" s="61" t="s">
        <v>147</v>
      </c>
      <c r="N41" s="179"/>
      <c r="O41" s="179"/>
      <c r="P41" s="180">
        <f>SUM(P39:P40)</f>
        <v>0</v>
      </c>
      <c r="Q41" s="37" t="s">
        <v>149</v>
      </c>
      <c r="S41" s="15" t="s">
        <v>208</v>
      </c>
      <c r="T41" s="19"/>
      <c r="U41" s="19"/>
      <c r="V41" s="20">
        <f>SUM(V37:V40)</f>
        <v>0</v>
      </c>
      <c r="W41" s="18"/>
    </row>
    <row r="42" spans="1:23" s="1" customFormat="1" ht="9.75" customHeight="1" thickBot="1">
      <c r="A42" s="94" t="s">
        <v>111</v>
      </c>
      <c r="B42" s="124">
        <v>0</v>
      </c>
      <c r="C42" s="227" t="s">
        <v>169</v>
      </c>
      <c r="D42" s="62"/>
      <c r="E42" s="62"/>
      <c r="F42" s="62"/>
      <c r="G42" s="62" t="s">
        <v>167</v>
      </c>
      <c r="H42" s="62"/>
      <c r="I42" s="62"/>
      <c r="J42" s="62"/>
      <c r="K42" s="63"/>
      <c r="L42" s="6"/>
      <c r="M42" s="29"/>
      <c r="N42" s="28"/>
      <c r="O42" s="29"/>
      <c r="P42" s="30"/>
      <c r="Q42" s="174"/>
      <c r="S42" s="15" t="s">
        <v>146</v>
      </c>
      <c r="T42" s="19"/>
      <c r="U42" s="19"/>
      <c r="V42" s="20">
        <f>V41*0.5</f>
        <v>0</v>
      </c>
      <c r="W42" s="18" t="s">
        <v>148</v>
      </c>
    </row>
    <row r="43" spans="13:23" ht="9.75" customHeight="1" thickBot="1">
      <c r="M43" s="175" t="s">
        <v>226</v>
      </c>
      <c r="N43" s="176"/>
      <c r="O43" s="176"/>
      <c r="P43" s="177"/>
      <c r="Q43" s="178"/>
      <c r="S43" s="61" t="s">
        <v>147</v>
      </c>
      <c r="T43" s="179"/>
      <c r="U43" s="179"/>
      <c r="V43" s="180">
        <f>SUM(V41:V42)</f>
        <v>0</v>
      </c>
      <c r="W43" s="37" t="s">
        <v>159</v>
      </c>
    </row>
    <row r="44" spans="1:23" ht="9.75" customHeight="1" thickBot="1">
      <c r="A44" s="181" t="s">
        <v>217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M44" s="11" t="s">
        <v>58</v>
      </c>
      <c r="N44" s="12" t="s">
        <v>59</v>
      </c>
      <c r="O44" s="12" t="s">
        <v>60</v>
      </c>
      <c r="P44" s="13" t="s">
        <v>61</v>
      </c>
      <c r="Q44" s="14" t="s">
        <v>62</v>
      </c>
      <c r="S44" s="1"/>
      <c r="T44" s="1"/>
      <c r="U44" s="1"/>
      <c r="V44" s="1"/>
      <c r="W44" s="2"/>
    </row>
    <row r="45" spans="1:17" ht="9.75" customHeight="1" thickBot="1">
      <c r="A45" s="113" t="s">
        <v>151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65"/>
      <c r="M45" s="15" t="s">
        <v>132</v>
      </c>
      <c r="N45" s="23">
        <v>0</v>
      </c>
      <c r="O45" s="170"/>
      <c r="P45" s="171"/>
      <c r="Q45" s="18" t="s">
        <v>161</v>
      </c>
    </row>
    <row r="46" spans="1:23" ht="9.75" customHeight="1">
      <c r="A46" s="183" t="s">
        <v>45</v>
      </c>
      <c r="B46" s="256" t="s">
        <v>46</v>
      </c>
      <c r="C46" s="257"/>
      <c r="D46" s="256" t="s">
        <v>47</v>
      </c>
      <c r="E46" s="257"/>
      <c r="F46" s="256" t="s">
        <v>48</v>
      </c>
      <c r="G46" s="257"/>
      <c r="H46" s="256" t="s">
        <v>49</v>
      </c>
      <c r="I46" s="257"/>
      <c r="J46" s="184"/>
      <c r="K46" s="185"/>
      <c r="M46" s="15" t="s">
        <v>132</v>
      </c>
      <c r="N46" s="23">
        <v>0</v>
      </c>
      <c r="O46" s="170"/>
      <c r="P46" s="171"/>
      <c r="Q46" s="18" t="s">
        <v>162</v>
      </c>
      <c r="S46" s="175" t="s">
        <v>225</v>
      </c>
      <c r="T46" s="176"/>
      <c r="U46" s="176"/>
      <c r="V46" s="177"/>
      <c r="W46" s="178"/>
    </row>
    <row r="47" spans="1:23" ht="9.75" customHeight="1">
      <c r="A47" s="64" t="s">
        <v>173</v>
      </c>
      <c r="B47" s="258" t="s">
        <v>150</v>
      </c>
      <c r="C47" s="259"/>
      <c r="D47" s="258" t="s">
        <v>150</v>
      </c>
      <c r="E47" s="259"/>
      <c r="F47" s="258" t="s">
        <v>150</v>
      </c>
      <c r="G47" s="259"/>
      <c r="H47" s="258" t="s">
        <v>150</v>
      </c>
      <c r="I47" s="259"/>
      <c r="J47" s="95" t="s">
        <v>203</v>
      </c>
      <c r="K47" s="96"/>
      <c r="M47" s="15" t="s">
        <v>135</v>
      </c>
      <c r="N47" s="16">
        <f>B49+D49+F49+H49</f>
        <v>0</v>
      </c>
      <c r="O47" s="17">
        <v>0.026</v>
      </c>
      <c r="P47" s="20">
        <f>N47*O47</f>
        <v>0</v>
      </c>
      <c r="Q47" s="21"/>
      <c r="S47" s="11" t="s">
        <v>58</v>
      </c>
      <c r="T47" s="12" t="s">
        <v>59</v>
      </c>
      <c r="U47" s="12" t="s">
        <v>60</v>
      </c>
      <c r="V47" s="13" t="s">
        <v>61</v>
      </c>
      <c r="W47" s="14" t="s">
        <v>62</v>
      </c>
    </row>
    <row r="48" spans="1:23" ht="9.75" customHeight="1" thickBot="1">
      <c r="A48" s="64" t="s">
        <v>174</v>
      </c>
      <c r="B48" s="260" t="s">
        <v>3</v>
      </c>
      <c r="C48" s="261"/>
      <c r="D48" s="260" t="s">
        <v>3</v>
      </c>
      <c r="E48" s="261"/>
      <c r="F48" s="260" t="s">
        <v>3</v>
      </c>
      <c r="G48" s="261"/>
      <c r="H48" s="260" t="s">
        <v>3</v>
      </c>
      <c r="I48" s="261"/>
      <c r="J48" s="97"/>
      <c r="K48" s="96"/>
      <c r="M48" s="15" t="s">
        <v>249</v>
      </c>
      <c r="N48" s="16">
        <f>B50+D50+F50+H50</f>
        <v>0</v>
      </c>
      <c r="O48" s="17">
        <v>0.03</v>
      </c>
      <c r="P48" s="20">
        <f aca="true" t="shared" si="4" ref="P48:P53">N48*O48</f>
        <v>0</v>
      </c>
      <c r="Q48" s="18"/>
      <c r="S48" s="15" t="s">
        <v>132</v>
      </c>
      <c r="T48" s="23">
        <v>0</v>
      </c>
      <c r="U48" s="170"/>
      <c r="V48" s="171"/>
      <c r="W48" s="18" t="s">
        <v>133</v>
      </c>
    </row>
    <row r="49" spans="1:23" ht="9.75" customHeight="1" thickBot="1">
      <c r="A49" s="64" t="s">
        <v>237</v>
      </c>
      <c r="B49" s="164">
        <v>0</v>
      </c>
      <c r="C49" s="98" t="s">
        <v>127</v>
      </c>
      <c r="D49" s="164">
        <v>0</v>
      </c>
      <c r="E49" s="98" t="s">
        <v>188</v>
      </c>
      <c r="F49" s="164">
        <v>0</v>
      </c>
      <c r="G49" s="98" t="s">
        <v>193</v>
      </c>
      <c r="H49" s="164">
        <v>0</v>
      </c>
      <c r="I49" s="98" t="s">
        <v>198</v>
      </c>
      <c r="J49" s="100" t="s">
        <v>50</v>
      </c>
      <c r="K49" s="99"/>
      <c r="M49" s="15" t="s">
        <v>250</v>
      </c>
      <c r="N49" s="16">
        <f>B51+D51+F51+H51</f>
        <v>0</v>
      </c>
      <c r="O49" s="17">
        <f>(0.029*N45)+(0.048*N46)</f>
        <v>0</v>
      </c>
      <c r="P49" s="20">
        <f t="shared" si="4"/>
        <v>0</v>
      </c>
      <c r="Q49" s="18"/>
      <c r="S49" s="15" t="s">
        <v>132</v>
      </c>
      <c r="T49" s="23">
        <v>0</v>
      </c>
      <c r="U49" s="170"/>
      <c r="V49" s="171"/>
      <c r="W49" s="18" t="s">
        <v>134</v>
      </c>
    </row>
    <row r="50" spans="1:23" ht="9.75" customHeight="1" thickBot="1">
      <c r="A50" s="48" t="s">
        <v>234</v>
      </c>
      <c r="B50" s="164">
        <v>0</v>
      </c>
      <c r="C50" s="98" t="s">
        <v>128</v>
      </c>
      <c r="D50" s="164">
        <v>0</v>
      </c>
      <c r="E50" s="98" t="s">
        <v>189</v>
      </c>
      <c r="F50" s="164">
        <v>0</v>
      </c>
      <c r="G50" s="98" t="s">
        <v>194</v>
      </c>
      <c r="H50" s="164">
        <v>0</v>
      </c>
      <c r="I50" s="98" t="s">
        <v>199</v>
      </c>
      <c r="J50" s="100" t="s">
        <v>51</v>
      </c>
      <c r="K50" s="99"/>
      <c r="M50" s="15" t="s">
        <v>251</v>
      </c>
      <c r="N50" s="16">
        <f>B52+D52+F52+H52</f>
        <v>0</v>
      </c>
      <c r="O50" s="17">
        <f>(0.024*N45)+(0.015*N46)</f>
        <v>0</v>
      </c>
      <c r="P50" s="20">
        <f t="shared" si="4"/>
        <v>0</v>
      </c>
      <c r="Q50" s="18"/>
      <c r="S50" s="15" t="s">
        <v>231</v>
      </c>
      <c r="T50" s="16">
        <f aca="true" t="shared" si="5" ref="T50:T55">H54</f>
        <v>0</v>
      </c>
      <c r="U50" s="17">
        <v>0.026</v>
      </c>
      <c r="V50" s="20">
        <f aca="true" t="shared" si="6" ref="V50:V56">T50*U50</f>
        <v>0</v>
      </c>
      <c r="W50" s="21"/>
    </row>
    <row r="51" spans="1:23" ht="9.75" customHeight="1" thickBot="1">
      <c r="A51" s="64" t="s">
        <v>235</v>
      </c>
      <c r="B51" s="182">
        <v>0</v>
      </c>
      <c r="C51" s="101" t="s">
        <v>129</v>
      </c>
      <c r="D51" s="164">
        <v>0</v>
      </c>
      <c r="E51" s="101" t="s">
        <v>190</v>
      </c>
      <c r="F51" s="182">
        <v>0</v>
      </c>
      <c r="G51" s="101" t="s">
        <v>195</v>
      </c>
      <c r="H51" s="182">
        <v>0</v>
      </c>
      <c r="I51" s="101" t="s">
        <v>200</v>
      </c>
      <c r="J51" s="102" t="s">
        <v>242</v>
      </c>
      <c r="K51" s="98"/>
      <c r="M51" s="15" t="s">
        <v>252</v>
      </c>
      <c r="N51" s="16">
        <f>B53+D53+F53+H53</f>
        <v>0</v>
      </c>
      <c r="O51" s="20">
        <f>(N45*0.021)+(N46*0.042)</f>
        <v>0</v>
      </c>
      <c r="P51" s="20">
        <f t="shared" si="4"/>
        <v>0</v>
      </c>
      <c r="Q51" s="18" t="s">
        <v>138</v>
      </c>
      <c r="S51" s="15" t="s">
        <v>264</v>
      </c>
      <c r="T51" s="16">
        <f t="shared" si="5"/>
        <v>0</v>
      </c>
      <c r="U51" s="17">
        <v>0.03</v>
      </c>
      <c r="V51" s="20">
        <f t="shared" si="6"/>
        <v>0</v>
      </c>
      <c r="W51" s="18"/>
    </row>
    <row r="52" spans="1:23" ht="9.75" customHeight="1" thickBot="1">
      <c r="A52" s="64" t="s">
        <v>236</v>
      </c>
      <c r="B52" s="182">
        <v>0</v>
      </c>
      <c r="C52" s="101" t="s">
        <v>130</v>
      </c>
      <c r="D52" s="182">
        <v>0</v>
      </c>
      <c r="E52" s="66" t="s">
        <v>191</v>
      </c>
      <c r="F52" s="182"/>
      <c r="G52" s="66" t="s">
        <v>196</v>
      </c>
      <c r="H52" s="182"/>
      <c r="I52" s="66" t="s">
        <v>201</v>
      </c>
      <c r="J52" s="102" t="s">
        <v>51</v>
      </c>
      <c r="K52" s="98"/>
      <c r="M52" s="15" t="s">
        <v>253</v>
      </c>
      <c r="N52" s="16">
        <f>B54+D54+F54+H54</f>
        <v>0</v>
      </c>
      <c r="O52" s="20">
        <f>(N45*0.06)+(N46*0.12)</f>
        <v>0</v>
      </c>
      <c r="P52" s="20">
        <f t="shared" si="4"/>
        <v>0</v>
      </c>
      <c r="Q52" s="18" t="s">
        <v>137</v>
      </c>
      <c r="S52" s="15" t="s">
        <v>265</v>
      </c>
      <c r="T52" s="16">
        <f t="shared" si="5"/>
        <v>0</v>
      </c>
      <c r="U52" s="17">
        <f>(0.029*T48)+(0.048*T49)</f>
        <v>0</v>
      </c>
      <c r="V52" s="20">
        <f t="shared" si="6"/>
        <v>0</v>
      </c>
      <c r="W52" s="18"/>
    </row>
    <row r="53" spans="1:23" ht="9.75" customHeight="1" thickBot="1">
      <c r="A53" s="48" t="s">
        <v>171</v>
      </c>
      <c r="B53" s="166">
        <v>0</v>
      </c>
      <c r="C53" s="66" t="s">
        <v>131</v>
      </c>
      <c r="D53" s="166">
        <v>0</v>
      </c>
      <c r="E53" s="68" t="s">
        <v>192</v>
      </c>
      <c r="F53" s="166">
        <v>0</v>
      </c>
      <c r="G53" s="68" t="s">
        <v>197</v>
      </c>
      <c r="H53" s="166">
        <v>0</v>
      </c>
      <c r="I53" s="68" t="s">
        <v>202</v>
      </c>
      <c r="J53" s="88"/>
      <c r="K53" s="103"/>
      <c r="M53" s="22" t="s">
        <v>98</v>
      </c>
      <c r="N53" s="23">
        <v>0</v>
      </c>
      <c r="O53" s="24">
        <v>0</v>
      </c>
      <c r="P53" s="20">
        <f t="shared" si="4"/>
        <v>0</v>
      </c>
      <c r="Q53" s="21" t="s">
        <v>141</v>
      </c>
      <c r="S53" s="15" t="s">
        <v>266</v>
      </c>
      <c r="T53" s="16">
        <f t="shared" si="5"/>
        <v>0</v>
      </c>
      <c r="U53" s="17">
        <f>(0.024*T48)+(0.015*T49)</f>
        <v>0</v>
      </c>
      <c r="V53" s="20">
        <f t="shared" si="6"/>
        <v>0</v>
      </c>
      <c r="W53" s="18"/>
    </row>
    <row r="54" spans="1:23" ht="9.75" customHeight="1" thickBot="1">
      <c r="A54" s="90" t="s">
        <v>172</v>
      </c>
      <c r="B54" s="237">
        <v>0</v>
      </c>
      <c r="C54" s="68" t="s">
        <v>238</v>
      </c>
      <c r="D54" s="237">
        <v>0</v>
      </c>
      <c r="E54" s="68" t="s">
        <v>239</v>
      </c>
      <c r="F54" s="237">
        <v>0</v>
      </c>
      <c r="G54" s="68" t="s">
        <v>240</v>
      </c>
      <c r="H54" s="237">
        <v>0</v>
      </c>
      <c r="I54" s="68" t="s">
        <v>241</v>
      </c>
      <c r="J54" s="238"/>
      <c r="K54" s="239"/>
      <c r="M54" s="39" t="s">
        <v>139</v>
      </c>
      <c r="N54" s="16"/>
      <c r="O54" s="17"/>
      <c r="P54" s="173">
        <f>SUM(P47:P53)</f>
        <v>0</v>
      </c>
      <c r="Q54" s="21"/>
      <c r="S54" s="15" t="s">
        <v>267</v>
      </c>
      <c r="T54" s="16">
        <f t="shared" si="5"/>
        <v>0</v>
      </c>
      <c r="U54" s="20">
        <f>(T48*0.021)+(T49*0.042)</f>
        <v>0</v>
      </c>
      <c r="V54" s="20">
        <f t="shared" si="6"/>
        <v>0</v>
      </c>
      <c r="W54" s="18" t="s">
        <v>138</v>
      </c>
    </row>
    <row r="55" spans="1:23" ht="9.75" customHeight="1">
      <c r="A55" s="240" t="s">
        <v>232</v>
      </c>
      <c r="B55" s="241"/>
      <c r="C55" s="242"/>
      <c r="D55" s="243"/>
      <c r="E55" s="244"/>
      <c r="F55" s="244"/>
      <c r="G55" s="245"/>
      <c r="H55" s="245"/>
      <c r="I55" s="243"/>
      <c r="J55" s="246"/>
      <c r="K55" s="247"/>
      <c r="M55" s="11" t="s">
        <v>73</v>
      </c>
      <c r="N55" s="12" t="s">
        <v>66</v>
      </c>
      <c r="O55" s="12" t="s">
        <v>67</v>
      </c>
      <c r="P55" s="13" t="s">
        <v>68</v>
      </c>
      <c r="Q55" s="14" t="s">
        <v>62</v>
      </c>
      <c r="S55" s="15" t="s">
        <v>268</v>
      </c>
      <c r="T55" s="16">
        <f t="shared" si="5"/>
        <v>0</v>
      </c>
      <c r="U55" s="20">
        <f>(T48*0.06)+(T49*0.12)</f>
        <v>0</v>
      </c>
      <c r="V55" s="20">
        <f t="shared" si="6"/>
        <v>0</v>
      </c>
      <c r="W55" s="18" t="s">
        <v>137</v>
      </c>
    </row>
    <row r="56" spans="1:23" ht="9.75" customHeight="1">
      <c r="A56" s="71" t="s">
        <v>52</v>
      </c>
      <c r="B56" s="72"/>
      <c r="C56" s="104"/>
      <c r="D56" s="105"/>
      <c r="E56" s="106"/>
      <c r="F56" s="106"/>
      <c r="G56" s="72"/>
      <c r="H56" s="72"/>
      <c r="I56" s="107"/>
      <c r="J56" s="107"/>
      <c r="K56" s="108"/>
      <c r="M56" s="15" t="s">
        <v>140</v>
      </c>
      <c r="N56" s="31">
        <f>5/60</f>
        <v>0.08333333333333333</v>
      </c>
      <c r="O56" s="20">
        <f>SUM(P47:P50)</f>
        <v>0</v>
      </c>
      <c r="P56" s="20">
        <f>N56*O56</f>
        <v>0</v>
      </c>
      <c r="Q56" s="18" t="s">
        <v>209</v>
      </c>
      <c r="S56" s="22" t="s">
        <v>98</v>
      </c>
      <c r="T56" s="23">
        <v>0</v>
      </c>
      <c r="U56" s="24">
        <v>0</v>
      </c>
      <c r="V56" s="20">
        <f t="shared" si="6"/>
        <v>0</v>
      </c>
      <c r="W56" s="21" t="s">
        <v>141</v>
      </c>
    </row>
    <row r="57" spans="1:23" ht="9.75" customHeight="1">
      <c r="A57" s="265" t="s">
        <v>212</v>
      </c>
      <c r="B57" s="267"/>
      <c r="C57" s="267"/>
      <c r="D57" s="267"/>
      <c r="E57" s="267"/>
      <c r="F57" s="267"/>
      <c r="G57" s="267"/>
      <c r="H57" s="267"/>
      <c r="I57" s="267"/>
      <c r="J57" s="267"/>
      <c r="K57" s="268"/>
      <c r="M57" s="15" t="s">
        <v>142</v>
      </c>
      <c r="N57" s="31">
        <f>2</f>
        <v>2</v>
      </c>
      <c r="O57" s="20">
        <f>P51</f>
        <v>0</v>
      </c>
      <c r="P57" s="20">
        <f>N57*O57</f>
        <v>0</v>
      </c>
      <c r="Q57" s="18" t="s">
        <v>210</v>
      </c>
      <c r="S57" s="39" t="s">
        <v>139</v>
      </c>
      <c r="T57" s="16"/>
      <c r="U57" s="17"/>
      <c r="V57" s="173">
        <f>SUM(V50:V56)</f>
        <v>0</v>
      </c>
      <c r="W57" s="18" t="s">
        <v>214</v>
      </c>
    </row>
    <row r="58" spans="1:23" ht="9.75" customHeight="1" thickBot="1">
      <c r="A58" s="269"/>
      <c r="B58" s="270"/>
      <c r="C58" s="270"/>
      <c r="D58" s="270"/>
      <c r="E58" s="270"/>
      <c r="F58" s="270"/>
      <c r="G58" s="270"/>
      <c r="H58" s="270"/>
      <c r="I58" s="270"/>
      <c r="J58" s="270"/>
      <c r="K58" s="271"/>
      <c r="M58" s="15" t="s">
        <v>143</v>
      </c>
      <c r="N58" s="31">
        <f>5/60</f>
        <v>0.08333333333333333</v>
      </c>
      <c r="O58" s="20">
        <f>P52</f>
        <v>0</v>
      </c>
      <c r="P58" s="20">
        <f>N58*O58</f>
        <v>0</v>
      </c>
      <c r="Q58" s="18" t="s">
        <v>211</v>
      </c>
      <c r="S58" s="11" t="s">
        <v>73</v>
      </c>
      <c r="T58" s="12" t="s">
        <v>66</v>
      </c>
      <c r="U58" s="12" t="s">
        <v>67</v>
      </c>
      <c r="V58" s="13" t="s">
        <v>68</v>
      </c>
      <c r="W58" s="14" t="s">
        <v>62</v>
      </c>
    </row>
    <row r="59" spans="13:23" ht="9.75" customHeight="1">
      <c r="M59" s="15" t="s">
        <v>177</v>
      </c>
      <c r="N59" s="31">
        <v>12</v>
      </c>
      <c r="O59" s="20">
        <f>P53</f>
        <v>0</v>
      </c>
      <c r="P59" s="20">
        <f>N59*O59</f>
        <v>0</v>
      </c>
      <c r="Q59" s="18" t="s">
        <v>145</v>
      </c>
      <c r="S59" s="15" t="s">
        <v>140</v>
      </c>
      <c r="T59" s="31">
        <f>5/60</f>
        <v>0.08333333333333333</v>
      </c>
      <c r="U59" s="20">
        <f>SUM(V50:V53)</f>
        <v>0</v>
      </c>
      <c r="V59" s="20">
        <f>T59*U59</f>
        <v>0</v>
      </c>
      <c r="W59" s="18" t="s">
        <v>209</v>
      </c>
    </row>
    <row r="60" spans="1:23" ht="9.75" customHeight="1" thickBot="1">
      <c r="A60" s="221" t="s">
        <v>164</v>
      </c>
      <c r="M60" s="15" t="s">
        <v>208</v>
      </c>
      <c r="N60" s="19"/>
      <c r="O60" s="19"/>
      <c r="P60" s="20">
        <f>SUM(P56:P59)</f>
        <v>0</v>
      </c>
      <c r="Q60" s="18"/>
      <c r="S60" s="15" t="s">
        <v>142</v>
      </c>
      <c r="T60" s="31">
        <f>2</f>
        <v>2</v>
      </c>
      <c r="U60" s="20">
        <f>V54</f>
        <v>0</v>
      </c>
      <c r="V60" s="20">
        <f>T60*U60</f>
        <v>0</v>
      </c>
      <c r="W60" s="18" t="s">
        <v>210</v>
      </c>
    </row>
    <row r="61" spans="1:23" ht="9.75" customHeight="1" thickBot="1">
      <c r="A61" s="113" t="s">
        <v>154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65"/>
      <c r="M61" s="15" t="s">
        <v>146</v>
      </c>
      <c r="N61" s="19"/>
      <c r="O61" s="19"/>
      <c r="P61" s="20">
        <f>P60*0.5</f>
        <v>0</v>
      </c>
      <c r="Q61" s="18" t="s">
        <v>148</v>
      </c>
      <c r="S61" s="15" t="s">
        <v>143</v>
      </c>
      <c r="T61" s="31">
        <f>5/60</f>
        <v>0.08333333333333333</v>
      </c>
      <c r="U61" s="20">
        <f>V55</f>
        <v>0</v>
      </c>
      <c r="V61" s="20">
        <f>T61*U61</f>
        <v>0</v>
      </c>
      <c r="W61" s="18" t="s">
        <v>211</v>
      </c>
    </row>
    <row r="62" spans="1:23" ht="9.75" customHeight="1" thickBot="1">
      <c r="A62" s="222" t="s">
        <v>153</v>
      </c>
      <c r="B62" s="254" t="s">
        <v>46</v>
      </c>
      <c r="C62" s="255"/>
      <c r="D62" s="254" t="s">
        <v>47</v>
      </c>
      <c r="E62" s="255"/>
      <c r="F62" s="254" t="s">
        <v>48</v>
      </c>
      <c r="G62" s="255"/>
      <c r="H62" s="254" t="s">
        <v>49</v>
      </c>
      <c r="I62" s="255"/>
      <c r="J62" s="223"/>
      <c r="K62" s="224"/>
      <c r="M62" s="61" t="s">
        <v>147</v>
      </c>
      <c r="N62" s="179"/>
      <c r="O62" s="179"/>
      <c r="P62" s="180">
        <f>SUM(P60:P61)</f>
        <v>0</v>
      </c>
      <c r="Q62" s="37" t="s">
        <v>149</v>
      </c>
      <c r="S62" s="15" t="s">
        <v>177</v>
      </c>
      <c r="T62" s="31">
        <v>12</v>
      </c>
      <c r="U62" s="20">
        <f>V56</f>
        <v>0</v>
      </c>
      <c r="V62" s="20">
        <f>T62*U62</f>
        <v>0</v>
      </c>
      <c r="W62" s="18" t="s">
        <v>145</v>
      </c>
    </row>
    <row r="63" spans="1:23" ht="9.75" customHeight="1" thickBot="1">
      <c r="A63" s="25" t="s">
        <v>184</v>
      </c>
      <c r="B63" s="266" t="s">
        <v>163</v>
      </c>
      <c r="C63" s="251"/>
      <c r="D63" s="266" t="s">
        <v>163</v>
      </c>
      <c r="E63" s="251"/>
      <c r="F63" s="266" t="s">
        <v>163</v>
      </c>
      <c r="G63" s="251"/>
      <c r="H63" s="266" t="s">
        <v>163</v>
      </c>
      <c r="I63" s="251"/>
      <c r="J63" s="216"/>
      <c r="K63" s="217"/>
      <c r="M63" s="167"/>
      <c r="N63" s="168"/>
      <c r="O63" s="168"/>
      <c r="P63" s="169"/>
      <c r="Q63" s="167"/>
      <c r="S63" s="15" t="s">
        <v>208</v>
      </c>
      <c r="T63" s="19"/>
      <c r="U63" s="19"/>
      <c r="V63" s="20">
        <f>SUM(V59:V62)</f>
        <v>0</v>
      </c>
      <c r="W63" s="18"/>
    </row>
    <row r="64" spans="1:23" ht="9.75" customHeight="1">
      <c r="A64" s="187" t="s">
        <v>155</v>
      </c>
      <c r="B64" s="253">
        <v>0</v>
      </c>
      <c r="C64" s="251"/>
      <c r="D64" s="253">
        <v>0</v>
      </c>
      <c r="E64" s="251"/>
      <c r="F64" s="253">
        <v>0</v>
      </c>
      <c r="G64" s="251"/>
      <c r="H64" s="253">
        <v>0</v>
      </c>
      <c r="I64" s="251"/>
      <c r="J64" s="218" t="s">
        <v>158</v>
      </c>
      <c r="K64" s="219"/>
      <c r="M64" s="175" t="s">
        <v>227</v>
      </c>
      <c r="N64" s="176"/>
      <c r="O64" s="176"/>
      <c r="P64" s="177"/>
      <c r="Q64" s="178"/>
      <c r="S64" s="15" t="s">
        <v>146</v>
      </c>
      <c r="T64" s="19"/>
      <c r="U64" s="19"/>
      <c r="V64" s="20">
        <f>V63*0.5</f>
        <v>0</v>
      </c>
      <c r="W64" s="18" t="s">
        <v>148</v>
      </c>
    </row>
    <row r="65" spans="1:23" ht="9.75" customHeight="1" thickBot="1">
      <c r="A65" s="187" t="s">
        <v>156</v>
      </c>
      <c r="B65" s="253">
        <v>0</v>
      </c>
      <c r="C65" s="251"/>
      <c r="D65" s="253">
        <v>0</v>
      </c>
      <c r="E65" s="251"/>
      <c r="F65" s="253">
        <v>0</v>
      </c>
      <c r="G65" s="251"/>
      <c r="H65" s="253">
        <v>0</v>
      </c>
      <c r="I65" s="251"/>
      <c r="J65" s="218" t="s">
        <v>157</v>
      </c>
      <c r="K65" s="219"/>
      <c r="M65" s="11" t="s">
        <v>58</v>
      </c>
      <c r="N65" s="12" t="s">
        <v>59</v>
      </c>
      <c r="O65" s="12" t="s">
        <v>60</v>
      </c>
      <c r="P65" s="13" t="s">
        <v>61</v>
      </c>
      <c r="Q65" s="14" t="s">
        <v>62</v>
      </c>
      <c r="S65" s="61" t="s">
        <v>147</v>
      </c>
      <c r="T65" s="179"/>
      <c r="U65" s="179"/>
      <c r="V65" s="180">
        <f>SUM(V63:V64)</f>
        <v>0</v>
      </c>
      <c r="W65" s="37" t="s">
        <v>159</v>
      </c>
    </row>
    <row r="66" spans="1:17" ht="9.75" customHeight="1" thickBot="1">
      <c r="A66" s="188" t="s">
        <v>152</v>
      </c>
      <c r="B66" s="264">
        <v>0</v>
      </c>
      <c r="C66" s="263"/>
      <c r="D66" s="264">
        <v>0</v>
      </c>
      <c r="E66" s="263"/>
      <c r="F66" s="264">
        <v>0</v>
      </c>
      <c r="G66" s="263"/>
      <c r="H66" s="264">
        <v>0</v>
      </c>
      <c r="I66" s="263"/>
      <c r="J66" s="249" t="s">
        <v>221</v>
      </c>
      <c r="K66" s="220"/>
      <c r="M66" s="15" t="s">
        <v>132</v>
      </c>
      <c r="N66" s="23">
        <v>0</v>
      </c>
      <c r="O66" s="170"/>
      <c r="P66" s="171"/>
      <c r="Q66" s="18" t="s">
        <v>133</v>
      </c>
    </row>
    <row r="67" spans="13:17" ht="9.75" customHeight="1" thickBot="1">
      <c r="M67" s="15" t="s">
        <v>132</v>
      </c>
      <c r="N67" s="23">
        <v>0</v>
      </c>
      <c r="O67" s="170"/>
      <c r="P67" s="171"/>
      <c r="Q67" s="18" t="s">
        <v>134</v>
      </c>
    </row>
    <row r="68" spans="1:17" ht="9.75" customHeight="1">
      <c r="A68" s="175" t="s">
        <v>160</v>
      </c>
      <c r="B68" s="196"/>
      <c r="C68" s="189"/>
      <c r="D68" s="189"/>
      <c r="E68" s="190"/>
      <c r="F68" s="190"/>
      <c r="G68" s="190"/>
      <c r="H68" s="190"/>
      <c r="I68" s="190"/>
      <c r="J68" s="191"/>
      <c r="K68" s="192"/>
      <c r="M68" s="15" t="s">
        <v>228</v>
      </c>
      <c r="N68" s="16">
        <f>B49+D49+F49+H49</f>
        <v>0</v>
      </c>
      <c r="O68" s="17">
        <v>0.026</v>
      </c>
      <c r="P68" s="20">
        <f aca="true" t="shared" si="7" ref="P68:P74">N68*O68</f>
        <v>0</v>
      </c>
      <c r="Q68" s="21"/>
    </row>
    <row r="69" spans="1:17" ht="9.75" customHeight="1">
      <c r="A69" s="11" t="s">
        <v>113</v>
      </c>
      <c r="B69" s="12" t="s">
        <v>122</v>
      </c>
      <c r="C69" s="12" t="s">
        <v>59</v>
      </c>
      <c r="D69" s="250" t="s">
        <v>114</v>
      </c>
      <c r="E69" s="251"/>
      <c r="F69" s="201"/>
      <c r="G69" s="202"/>
      <c r="H69" s="203"/>
      <c r="I69" s="202"/>
      <c r="J69" s="204"/>
      <c r="K69" s="212"/>
      <c r="M69" s="15" t="s">
        <v>254</v>
      </c>
      <c r="N69" s="16">
        <f>B50+D50+F50+H50</f>
        <v>0</v>
      </c>
      <c r="O69" s="17">
        <v>0.03</v>
      </c>
      <c r="P69" s="20">
        <f t="shared" si="7"/>
        <v>0</v>
      </c>
      <c r="Q69" s="18"/>
    </row>
    <row r="70" spans="1:17" ht="9.75" customHeight="1">
      <c r="A70" s="15" t="s">
        <v>115</v>
      </c>
      <c r="B70" s="31">
        <v>0.47</v>
      </c>
      <c r="C70" s="16">
        <f>B30</f>
        <v>0</v>
      </c>
      <c r="D70" s="252">
        <f aca="true" t="shared" si="8" ref="D70:D76">B70*C70/1000</f>
        <v>0</v>
      </c>
      <c r="E70" s="251"/>
      <c r="F70" s="186"/>
      <c r="G70" s="205"/>
      <c r="H70" s="206"/>
      <c r="I70" s="205"/>
      <c r="J70" s="207"/>
      <c r="K70" s="213"/>
      <c r="M70" s="15" t="s">
        <v>255</v>
      </c>
      <c r="N70" s="16">
        <f>B51+D51+F51+H51</f>
        <v>0</v>
      </c>
      <c r="O70" s="17">
        <f>(0.029*N66)+(0.048*N67)</f>
        <v>0</v>
      </c>
      <c r="P70" s="20">
        <f t="shared" si="7"/>
        <v>0</v>
      </c>
      <c r="Q70" s="18"/>
    </row>
    <row r="71" spans="1:17" ht="9.75" customHeight="1">
      <c r="A71" s="15" t="s">
        <v>116</v>
      </c>
      <c r="B71" s="31">
        <v>0.53</v>
      </c>
      <c r="C71" s="16">
        <f>B31</f>
        <v>0</v>
      </c>
      <c r="D71" s="252">
        <f t="shared" si="8"/>
        <v>0</v>
      </c>
      <c r="E71" s="251"/>
      <c r="F71" s="208"/>
      <c r="G71" s="209"/>
      <c r="H71" s="209"/>
      <c r="I71" s="209"/>
      <c r="J71" s="209"/>
      <c r="K71" s="214"/>
      <c r="M71" s="15" t="s">
        <v>256</v>
      </c>
      <c r="N71" s="16">
        <f>B52+D52+F52+H52</f>
        <v>0</v>
      </c>
      <c r="O71" s="17">
        <f>(0.024*N66)+(0.015*N67)</f>
        <v>0</v>
      </c>
      <c r="P71" s="20">
        <f t="shared" si="7"/>
        <v>0</v>
      </c>
      <c r="Q71" s="18"/>
    </row>
    <row r="72" spans="1:23" s="1" customFormat="1" ht="9.75" customHeight="1">
      <c r="A72" s="15" t="s">
        <v>117</v>
      </c>
      <c r="B72" s="31">
        <v>0.54</v>
      </c>
      <c r="C72" s="16">
        <f>B32</f>
        <v>0</v>
      </c>
      <c r="D72" s="252">
        <f t="shared" si="8"/>
        <v>0</v>
      </c>
      <c r="E72" s="251"/>
      <c r="F72" s="208"/>
      <c r="G72" s="209"/>
      <c r="H72" s="209"/>
      <c r="I72" s="209"/>
      <c r="J72" s="209"/>
      <c r="K72" s="214"/>
      <c r="L72" s="6"/>
      <c r="M72" s="15" t="s">
        <v>257</v>
      </c>
      <c r="N72" s="16">
        <f>B53+D53+F53+H53</f>
        <v>0</v>
      </c>
      <c r="O72" s="20">
        <f>(N66*0.021)+(N67*0.042)</f>
        <v>0</v>
      </c>
      <c r="P72" s="20">
        <f t="shared" si="7"/>
        <v>0</v>
      </c>
      <c r="Q72" s="18" t="s">
        <v>138</v>
      </c>
      <c r="S72"/>
      <c r="T72"/>
      <c r="U72"/>
      <c r="V72"/>
      <c r="W72" s="162"/>
    </row>
    <row r="73" spans="1:23" s="1" customFormat="1" ht="9.75" customHeight="1">
      <c r="A73" s="15" t="s">
        <v>118</v>
      </c>
      <c r="B73" s="31">
        <v>0.5</v>
      </c>
      <c r="C73" s="16">
        <f>B33</f>
        <v>0</v>
      </c>
      <c r="D73" s="252">
        <f t="shared" si="8"/>
        <v>0</v>
      </c>
      <c r="E73" s="251"/>
      <c r="F73" s="208"/>
      <c r="G73" s="209"/>
      <c r="H73" s="209"/>
      <c r="I73" s="209"/>
      <c r="J73" s="209"/>
      <c r="K73" s="214"/>
      <c r="L73" s="6"/>
      <c r="M73" s="15" t="s">
        <v>258</v>
      </c>
      <c r="N73" s="16">
        <f>B54+D54+F54+H54</f>
        <v>0</v>
      </c>
      <c r="O73" s="20">
        <f>(N66*0.06)+(N67*0.12)</f>
        <v>0</v>
      </c>
      <c r="P73" s="20">
        <f t="shared" si="7"/>
        <v>0</v>
      </c>
      <c r="Q73" s="18" t="s">
        <v>137</v>
      </c>
      <c r="S73"/>
      <c r="T73"/>
      <c r="U73"/>
      <c r="V73"/>
      <c r="W73" s="162"/>
    </row>
    <row r="74" spans="1:23" s="1" customFormat="1" ht="9.75" customHeight="1">
      <c r="A74" s="15" t="s">
        <v>119</v>
      </c>
      <c r="B74" s="31">
        <v>0.54</v>
      </c>
      <c r="C74" s="16">
        <f>B34</f>
        <v>0</v>
      </c>
      <c r="D74" s="252">
        <f t="shared" si="8"/>
        <v>0</v>
      </c>
      <c r="E74" s="251"/>
      <c r="F74" s="208"/>
      <c r="G74" s="209"/>
      <c r="H74" s="209"/>
      <c r="I74" s="209"/>
      <c r="J74" s="209"/>
      <c r="K74" s="214"/>
      <c r="L74" s="6"/>
      <c r="M74" s="22" t="s">
        <v>98</v>
      </c>
      <c r="N74" s="23">
        <v>0</v>
      </c>
      <c r="O74" s="24">
        <v>0</v>
      </c>
      <c r="P74" s="20">
        <f t="shared" si="7"/>
        <v>0</v>
      </c>
      <c r="Q74" s="21" t="s">
        <v>141</v>
      </c>
      <c r="S74"/>
      <c r="T74"/>
      <c r="U74"/>
      <c r="V74"/>
      <c r="W74" s="2"/>
    </row>
    <row r="75" spans="1:23" s="1" customFormat="1" ht="9.75" customHeight="1">
      <c r="A75" s="15" t="s">
        <v>120</v>
      </c>
      <c r="B75" s="31">
        <v>0.54</v>
      </c>
      <c r="C75" s="16">
        <f>B35</f>
        <v>0</v>
      </c>
      <c r="D75" s="252">
        <f t="shared" si="8"/>
        <v>0</v>
      </c>
      <c r="E75" s="251"/>
      <c r="F75" s="208"/>
      <c r="G75" s="209"/>
      <c r="H75" s="209"/>
      <c r="I75" s="209"/>
      <c r="J75" s="209"/>
      <c r="K75" s="214"/>
      <c r="L75" s="6"/>
      <c r="M75" s="39" t="s">
        <v>139</v>
      </c>
      <c r="N75" s="16"/>
      <c r="O75" s="17"/>
      <c r="P75" s="173">
        <f>SUM(P68:P74)</f>
        <v>0</v>
      </c>
      <c r="Q75" s="18" t="s">
        <v>213</v>
      </c>
      <c r="W75" s="2"/>
    </row>
    <row r="76" spans="1:23" s="1" customFormat="1" ht="9.75" customHeight="1">
      <c r="A76" s="15" t="s">
        <v>121</v>
      </c>
      <c r="B76" s="31">
        <v>0.49</v>
      </c>
      <c r="C76" s="16">
        <f>B36</f>
        <v>0</v>
      </c>
      <c r="D76" s="252">
        <f t="shared" si="8"/>
        <v>0</v>
      </c>
      <c r="E76" s="251"/>
      <c r="F76" s="210"/>
      <c r="G76" s="211"/>
      <c r="H76" s="211"/>
      <c r="I76" s="211"/>
      <c r="J76" s="211"/>
      <c r="K76" s="215"/>
      <c r="L76" s="6"/>
      <c r="M76" s="11" t="s">
        <v>73</v>
      </c>
      <c r="N76" s="12" t="s">
        <v>66</v>
      </c>
      <c r="O76" s="12" t="s">
        <v>67</v>
      </c>
      <c r="P76" s="13" t="s">
        <v>68</v>
      </c>
      <c r="Q76" s="14" t="s">
        <v>62</v>
      </c>
      <c r="W76" s="2"/>
    </row>
    <row r="77" spans="1:23" ht="9.75" customHeight="1" thickBot="1">
      <c r="A77" s="147" t="s">
        <v>175</v>
      </c>
      <c r="B77" s="148"/>
      <c r="C77" s="193"/>
      <c r="D77" s="262">
        <f>SUM(D70:D76)</f>
        <v>0</v>
      </c>
      <c r="E77" s="263"/>
      <c r="F77" s="194"/>
      <c r="G77" s="194"/>
      <c r="H77" s="194"/>
      <c r="I77" s="194"/>
      <c r="J77" s="194"/>
      <c r="K77" s="195"/>
      <c r="M77" s="15" t="s">
        <v>140</v>
      </c>
      <c r="N77" s="31">
        <f>5/60</f>
        <v>0.08333333333333333</v>
      </c>
      <c r="O77" s="20">
        <f>SUM(P68:P71)</f>
        <v>0</v>
      </c>
      <c r="P77" s="20">
        <f>N77*O77</f>
        <v>0</v>
      </c>
      <c r="Q77" s="18" t="s">
        <v>207</v>
      </c>
      <c r="S77" s="1"/>
      <c r="T77" s="1"/>
      <c r="U77" s="1"/>
      <c r="V77" s="1"/>
      <c r="W77" s="2"/>
    </row>
    <row r="78" spans="1:23" ht="9.75" customHeight="1" thickBot="1">
      <c r="A78" s="197" t="s">
        <v>176</v>
      </c>
      <c r="B78" s="198"/>
      <c r="C78" s="199"/>
      <c r="D78" s="200"/>
      <c r="E78" s="194"/>
      <c r="F78" s="194"/>
      <c r="G78" s="194"/>
      <c r="H78" s="194"/>
      <c r="I78" s="194"/>
      <c r="J78" s="194"/>
      <c r="K78" s="195"/>
      <c r="M78" s="15" t="s">
        <v>142</v>
      </c>
      <c r="N78" s="31">
        <f>2</f>
        <v>2</v>
      </c>
      <c r="O78" s="20">
        <f>P72</f>
        <v>0</v>
      </c>
      <c r="P78" s="20">
        <f>N78*O78</f>
        <v>0</v>
      </c>
      <c r="Q78" s="18" t="s">
        <v>206</v>
      </c>
      <c r="S78" s="1"/>
      <c r="T78" s="1"/>
      <c r="U78" s="1"/>
      <c r="V78" s="1"/>
      <c r="W78" s="2"/>
    </row>
    <row r="79" spans="13:22" ht="9.75" customHeight="1">
      <c r="M79" s="15" t="s">
        <v>143</v>
      </c>
      <c r="N79" s="31">
        <f>5/60</f>
        <v>0.08333333333333333</v>
      </c>
      <c r="O79" s="20">
        <f>P73</f>
        <v>0</v>
      </c>
      <c r="P79" s="20">
        <f>N79*O79</f>
        <v>0</v>
      </c>
      <c r="Q79" s="18" t="s">
        <v>205</v>
      </c>
      <c r="S79" s="1"/>
      <c r="T79" s="1"/>
      <c r="U79" s="1"/>
      <c r="V79" s="1"/>
    </row>
    <row r="80" spans="13:17" ht="9.75" customHeight="1">
      <c r="M80" s="15" t="s">
        <v>177</v>
      </c>
      <c r="N80" s="31">
        <v>12</v>
      </c>
      <c r="O80" s="20">
        <f>P74</f>
        <v>0</v>
      </c>
      <c r="P80" s="20">
        <f>N80*O80</f>
        <v>0</v>
      </c>
      <c r="Q80" s="18" t="s">
        <v>145</v>
      </c>
    </row>
    <row r="81" spans="13:17" ht="9.75" customHeight="1">
      <c r="M81" s="15" t="s">
        <v>208</v>
      </c>
      <c r="N81" s="19"/>
      <c r="O81" s="19"/>
      <c r="P81" s="20">
        <f>SUM(P77:P80)</f>
        <v>0</v>
      </c>
      <c r="Q81" s="18"/>
    </row>
    <row r="82" spans="13:17" ht="12.75">
      <c r="M82" s="15" t="s">
        <v>146</v>
      </c>
      <c r="N82" s="19"/>
      <c r="O82" s="19"/>
      <c r="P82" s="20">
        <f>P81*0.5</f>
        <v>0</v>
      </c>
      <c r="Q82" s="18" t="s">
        <v>148</v>
      </c>
    </row>
    <row r="83" spans="13:17" ht="13.5" thickBot="1">
      <c r="M83" s="61" t="s">
        <v>147</v>
      </c>
      <c r="N83" s="179"/>
      <c r="O83" s="179"/>
      <c r="P83" s="180">
        <f>SUM(P81:P82)</f>
        <v>0</v>
      </c>
      <c r="Q83" s="37" t="s">
        <v>159</v>
      </c>
    </row>
  </sheetData>
  <sheetProtection/>
  <mergeCells count="42">
    <mergeCell ref="D63:E63"/>
    <mergeCell ref="F63:G63"/>
    <mergeCell ref="H63:I63"/>
    <mergeCell ref="B64:C64"/>
    <mergeCell ref="A57:K58"/>
    <mergeCell ref="D76:E76"/>
    <mergeCell ref="D75:E75"/>
    <mergeCell ref="D73:E73"/>
    <mergeCell ref="D74:E74"/>
    <mergeCell ref="F64:G64"/>
    <mergeCell ref="F65:G65"/>
    <mergeCell ref="F66:G66"/>
    <mergeCell ref="H64:I64"/>
    <mergeCell ref="B63:C63"/>
    <mergeCell ref="B48:C48"/>
    <mergeCell ref="D48:E48"/>
    <mergeCell ref="F48:G48"/>
    <mergeCell ref="H48:I48"/>
    <mergeCell ref="D77:E77"/>
    <mergeCell ref="B66:C66"/>
    <mergeCell ref="D66:E66"/>
    <mergeCell ref="H66:I66"/>
    <mergeCell ref="D71:E71"/>
    <mergeCell ref="D72:E72"/>
    <mergeCell ref="B46:C46"/>
    <mergeCell ref="D46:E46"/>
    <mergeCell ref="F46:G46"/>
    <mergeCell ref="H46:I46"/>
    <mergeCell ref="B47:C47"/>
    <mergeCell ref="D47:E47"/>
    <mergeCell ref="F47:G47"/>
    <mergeCell ref="H47:I47"/>
    <mergeCell ref="D69:E69"/>
    <mergeCell ref="D70:E70"/>
    <mergeCell ref="H65:I65"/>
    <mergeCell ref="B62:C62"/>
    <mergeCell ref="D62:E62"/>
    <mergeCell ref="F62:G62"/>
    <mergeCell ref="H62:I62"/>
    <mergeCell ref="D64:E64"/>
    <mergeCell ref="B65:C65"/>
    <mergeCell ref="D65:E65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2"/>
  <headerFooter alignWithMargins="0">
    <oddFooter>&amp;L&amp;8&amp;F&amp;C&amp;8 &amp;P/&amp;N&amp;R&amp;8 09-2007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ASD-RTP</cp:lastModifiedBy>
  <cp:lastPrinted>2010-05-04T06:08:11Z</cp:lastPrinted>
  <dcterms:created xsi:type="dcterms:W3CDTF">2004-02-21T10:42:23Z</dcterms:created>
  <dcterms:modified xsi:type="dcterms:W3CDTF">2014-08-19T15:28:56Z</dcterms:modified>
  <cp:category/>
  <cp:version/>
  <cp:contentType/>
  <cp:contentStatus/>
</cp:coreProperties>
</file>